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270" activeTab="0"/>
  </bookViews>
  <sheets>
    <sheet name="2019final" sheetId="1" r:id="rId1"/>
    <sheet name="2019 " sheetId="2" r:id="rId2"/>
    <sheet name="Sheet2" sheetId="3" r:id="rId3"/>
    <sheet name="Sheet3" sheetId="4" r:id="rId4"/>
  </sheets>
  <definedNames>
    <definedName name="_xlnm.Print_Area" localSheetId="1">'2019 '!$A$2:$P$51</definedName>
    <definedName name="_xlnm.Print_Area" localSheetId="0">'2019final'!$A$2:$P$51</definedName>
  </definedNames>
  <calcPr fullCalcOnLoad="1"/>
</workbook>
</file>

<file path=xl/sharedStrings.xml><?xml version="1.0" encoding="utf-8"?>
<sst xmlns="http://schemas.openxmlformats.org/spreadsheetml/2006/main" count="166" uniqueCount="52">
  <si>
    <t>REGION</t>
  </si>
  <si>
    <t>MEMBERSHIP</t>
  </si>
  <si>
    <t>1st Sem</t>
  </si>
  <si>
    <t>2nd Sem</t>
  </si>
  <si>
    <t>NDERF</t>
  </si>
  <si>
    <t>Japan East</t>
  </si>
  <si>
    <t>Japan West</t>
  </si>
  <si>
    <t xml:space="preserve">   Ipoh Club</t>
  </si>
  <si>
    <t xml:space="preserve">   Beta Chapter</t>
  </si>
  <si>
    <t xml:space="preserve">   Bangkok Club</t>
  </si>
  <si>
    <t xml:space="preserve">   Alpha Chapter</t>
  </si>
  <si>
    <t xml:space="preserve">   Silver State</t>
  </si>
  <si>
    <t>Southeast Asia</t>
  </si>
  <si>
    <t xml:space="preserve">         Sri Lanka</t>
  </si>
  <si>
    <t xml:space="preserve">   Chiangmai</t>
  </si>
  <si>
    <t xml:space="preserve">   Yangon</t>
  </si>
  <si>
    <t xml:space="preserve"> SMIT District   </t>
  </si>
  <si>
    <t xml:space="preserve"> Hong Kong District</t>
  </si>
  <si>
    <t xml:space="preserve">   Dhaka Central</t>
  </si>
  <si>
    <t>GRAND TOTAL</t>
  </si>
  <si>
    <t xml:space="preserve">         Taiwan</t>
  </si>
  <si>
    <t xml:space="preserve">   Chiangrai</t>
  </si>
  <si>
    <t xml:space="preserve">         Philippines</t>
  </si>
  <si>
    <t xml:space="preserve">   Dhaka North</t>
  </si>
  <si>
    <t xml:space="preserve">Sub-Total  </t>
  </si>
  <si>
    <t>ASIA PACIFIC AREA</t>
  </si>
  <si>
    <t>Australia</t>
  </si>
  <si>
    <t xml:space="preserve">   Berbakti K L Club</t>
  </si>
  <si>
    <t xml:space="preserve">   Lanna Chiangmai</t>
  </si>
  <si>
    <t>UNIT: US$</t>
  </si>
  <si>
    <t>AREA DUES - 2018/2019</t>
  </si>
  <si>
    <t>SUB TOTAL</t>
  </si>
  <si>
    <t>Paid</t>
  </si>
  <si>
    <t>2018/2019</t>
  </si>
  <si>
    <t>2018-2019</t>
  </si>
  <si>
    <t>Y S Club of Ulaanbaatar</t>
  </si>
  <si>
    <t xml:space="preserve">     Y's Men International Asia Pacific Area Office</t>
  </si>
  <si>
    <t xml:space="preserve">                                    STATEMENT OF ASIA PACIFIC AREA DUES AND NDERF 2018-2019</t>
  </si>
  <si>
    <t xml:space="preserve">  Phnom Penh</t>
  </si>
  <si>
    <t>Check1</t>
  </si>
  <si>
    <t>Check2</t>
  </si>
  <si>
    <t>Delayed receipt of the previous year</t>
  </si>
  <si>
    <t>AREA DUES - 2017/2018</t>
  </si>
  <si>
    <t>2017-2018</t>
  </si>
  <si>
    <t>Silver State</t>
  </si>
  <si>
    <t>Sri Lanka</t>
  </si>
  <si>
    <t>Alpha Chapter</t>
  </si>
  <si>
    <t>Sub total</t>
  </si>
  <si>
    <t>Total as per Accounts</t>
  </si>
  <si>
    <t>Australia Region</t>
  </si>
  <si>
    <t>Ipoh Club</t>
  </si>
  <si>
    <t>Yangon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</si>
</sst>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_);\(0.00\)"/>
    <numFmt numFmtId="195" formatCode="#,##0.00_ "/>
    <numFmt numFmtId="196" formatCode="dd/mm/yyyy;@"/>
    <numFmt numFmtId="197" formatCode="#,##0.0_ "/>
    <numFmt numFmtId="198" formatCode="#,##0.000000000000_ "/>
    <numFmt numFmtId="199" formatCode="_(* #,##0.0_);_(* \(#,##0.0\);_(* &quot;-&quot;_);_(@_)"/>
    <numFmt numFmtId="200" formatCode="_(* #,##0.00_);_(* \(#,##0.00\);_(* &quot;-&quot;_);_(@_)"/>
  </numFmts>
  <fonts count="72">
    <font>
      <sz val="11"/>
      <color theme="1"/>
      <name val="Calibri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u val="single"/>
      <sz val="12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Times New Roman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8.8"/>
      <color indexed="6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Times New Roman"/>
      <family val="1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8.8"/>
      <color rgb="FF555555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>
        <color rgb="FFD8D8D8"/>
      </right>
      <top style="medium">
        <color rgb="FFD8D8D8"/>
      </top>
      <bottom>
        <color indexed="63"/>
      </bottom>
    </border>
    <border>
      <left/>
      <right style="medium">
        <color rgb="FFD8D8D8"/>
      </right>
      <top>
        <color indexed="63"/>
      </top>
      <bottom style="medium">
        <color rgb="FFD8D8D8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39" fontId="57" fillId="33" borderId="10" xfId="0" applyNumberFormat="1" applyFont="1" applyFill="1" applyBorder="1" applyAlignment="1">
      <alignment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6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63" fillId="33" borderId="11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39" fontId="57" fillId="33" borderId="0" xfId="0" applyNumberFormat="1" applyFont="1" applyFill="1" applyAlignment="1">
      <alignment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39" fontId="2" fillId="33" borderId="17" xfId="0" applyNumberFormat="1" applyFont="1" applyFill="1" applyBorder="1" applyAlignment="1">
      <alignment/>
    </xf>
    <xf numFmtId="39" fontId="2" fillId="33" borderId="18" xfId="0" applyNumberFormat="1" applyFont="1" applyFill="1" applyBorder="1" applyAlignment="1">
      <alignment/>
    </xf>
    <xf numFmtId="195" fontId="57" fillId="33" borderId="0" xfId="60" applyNumberFormat="1" applyFont="1" applyFill="1">
      <alignment/>
      <protection/>
    </xf>
    <xf numFmtId="3" fontId="57" fillId="33" borderId="19" xfId="0" applyNumberFormat="1" applyFont="1" applyFill="1" applyBorder="1" applyAlignment="1">
      <alignment horizontal="center"/>
    </xf>
    <xf numFmtId="39" fontId="57" fillId="33" borderId="19" xfId="0" applyNumberFormat="1" applyFont="1" applyFill="1" applyBorder="1" applyAlignment="1">
      <alignment/>
    </xf>
    <xf numFmtId="39" fontId="2" fillId="33" borderId="19" xfId="0" applyNumberFormat="1" applyFont="1" applyFill="1" applyBorder="1" applyAlignment="1">
      <alignment/>
    </xf>
    <xf numFmtId="39" fontId="57" fillId="33" borderId="12" xfId="0" applyNumberFormat="1" applyFont="1" applyFill="1" applyBorder="1" applyAlignment="1">
      <alignment horizontal="right"/>
    </xf>
    <xf numFmtId="3" fontId="57" fillId="33" borderId="20" xfId="0" applyNumberFormat="1" applyFont="1" applyFill="1" applyBorder="1" applyAlignment="1">
      <alignment horizontal="center"/>
    </xf>
    <xf numFmtId="39" fontId="57" fillId="33" borderId="20" xfId="0" applyNumberFormat="1" applyFont="1" applyFill="1" applyBorder="1" applyAlignment="1">
      <alignment/>
    </xf>
    <xf numFmtId="39" fontId="57" fillId="33" borderId="21" xfId="0" applyNumberFormat="1" applyFont="1" applyFill="1" applyBorder="1" applyAlignment="1">
      <alignment horizontal="right"/>
    </xf>
    <xf numFmtId="3" fontId="57" fillId="33" borderId="17" xfId="0" applyNumberFormat="1" applyFont="1" applyFill="1" applyBorder="1" applyAlignment="1">
      <alignment horizontal="center"/>
    </xf>
    <xf numFmtId="39" fontId="57" fillId="33" borderId="17" xfId="0" applyNumberFormat="1" applyFont="1" applyFill="1" applyBorder="1" applyAlignment="1">
      <alignment/>
    </xf>
    <xf numFmtId="39" fontId="57" fillId="33" borderId="18" xfId="0" applyNumberFormat="1" applyFont="1" applyFill="1" applyBorder="1" applyAlignment="1">
      <alignment horizontal="right"/>
    </xf>
    <xf numFmtId="1" fontId="57" fillId="33" borderId="19" xfId="0" applyNumberFormat="1" applyFont="1" applyFill="1" applyBorder="1" applyAlignment="1">
      <alignment horizontal="center"/>
    </xf>
    <xf numFmtId="39" fontId="2" fillId="33" borderId="12" xfId="0" applyNumberFormat="1" applyFont="1" applyFill="1" applyBorder="1" applyAlignment="1">
      <alignment horizontal="right"/>
    </xf>
    <xf numFmtId="39" fontId="2" fillId="33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4" fillId="33" borderId="13" xfId="0" applyFont="1" applyFill="1" applyBorder="1" applyAlignment="1">
      <alignment/>
    </xf>
    <xf numFmtId="3" fontId="57" fillId="33" borderId="10" xfId="0" applyNumberFormat="1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/>
    </xf>
    <xf numFmtId="39" fontId="2" fillId="33" borderId="10" xfId="0" applyNumberFormat="1" applyFont="1" applyFill="1" applyBorder="1" applyAlignment="1">
      <alignment/>
    </xf>
    <xf numFmtId="39" fontId="57" fillId="33" borderId="22" xfId="0" applyNumberFormat="1" applyFont="1" applyFill="1" applyBorder="1" applyAlignment="1">
      <alignment horizontal="right"/>
    </xf>
    <xf numFmtId="1" fontId="57" fillId="33" borderId="20" xfId="0" applyNumberFormat="1" applyFont="1" applyFill="1" applyBorder="1" applyAlignment="1">
      <alignment horizontal="center"/>
    </xf>
    <xf numFmtId="39" fontId="2" fillId="33" borderId="20" xfId="0" applyNumberFormat="1" applyFont="1" applyFill="1" applyBorder="1" applyAlignment="1">
      <alignment/>
    </xf>
    <xf numFmtId="39" fontId="2" fillId="33" borderId="21" xfId="0" applyNumberFormat="1" applyFont="1" applyFill="1" applyBorder="1" applyAlignment="1">
      <alignment/>
    </xf>
    <xf numFmtId="1" fontId="57" fillId="33" borderId="17" xfId="0" applyNumberFormat="1" applyFont="1" applyFill="1" applyBorder="1" applyAlignment="1">
      <alignment horizontal="center"/>
    </xf>
    <xf numFmtId="39" fontId="57" fillId="33" borderId="0" xfId="0" applyNumberFormat="1" applyFont="1" applyFill="1" applyAlignment="1">
      <alignment horizontal="right"/>
    </xf>
    <xf numFmtId="3" fontId="57" fillId="33" borderId="23" xfId="0" applyNumberFormat="1" applyFont="1" applyFill="1" applyBorder="1" applyAlignment="1">
      <alignment horizontal="center"/>
    </xf>
    <xf numFmtId="1" fontId="57" fillId="33" borderId="23" xfId="0" applyNumberFormat="1" applyFont="1" applyFill="1" applyBorder="1" applyAlignment="1">
      <alignment horizontal="center"/>
    </xf>
    <xf numFmtId="39" fontId="57" fillId="33" borderId="23" xfId="0" applyNumberFormat="1" applyFont="1" applyFill="1" applyBorder="1" applyAlignment="1">
      <alignment/>
    </xf>
    <xf numFmtId="39" fontId="2" fillId="33" borderId="23" xfId="0" applyNumberFormat="1" applyFont="1" applyFill="1" applyBorder="1" applyAlignment="1">
      <alignment/>
    </xf>
    <xf numFmtId="39" fontId="2" fillId="33" borderId="24" xfId="0" applyNumberFormat="1" applyFont="1" applyFill="1" applyBorder="1" applyAlignment="1">
      <alignment horizontal="right"/>
    </xf>
    <xf numFmtId="0" fontId="63" fillId="33" borderId="25" xfId="0" applyFont="1" applyFill="1" applyBorder="1" applyAlignment="1">
      <alignment horizontal="left"/>
    </xf>
    <xf numFmtId="0" fontId="63" fillId="33" borderId="26" xfId="0" applyFont="1" applyFill="1" applyBorder="1" applyAlignment="1">
      <alignment horizontal="left"/>
    </xf>
    <xf numFmtId="0" fontId="63" fillId="33" borderId="27" xfId="0" applyFont="1" applyFill="1" applyBorder="1" applyAlignment="1">
      <alignment horizontal="left"/>
    </xf>
    <xf numFmtId="1" fontId="57" fillId="33" borderId="28" xfId="0" applyNumberFormat="1" applyFont="1" applyFill="1" applyBorder="1" applyAlignment="1">
      <alignment horizontal="center"/>
    </xf>
    <xf numFmtId="39" fontId="2" fillId="33" borderId="22" xfId="0" applyNumberFormat="1" applyFont="1" applyFill="1" applyBorder="1" applyAlignment="1">
      <alignment horizontal="right"/>
    </xf>
    <xf numFmtId="39" fontId="65" fillId="33" borderId="0" xfId="0" applyNumberFormat="1" applyFont="1" applyFill="1" applyAlignment="1">
      <alignment/>
    </xf>
    <xf numFmtId="39" fontId="5" fillId="33" borderId="1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1" fontId="57" fillId="33" borderId="14" xfId="0" applyNumberFormat="1" applyFont="1" applyFill="1" applyBorder="1" applyAlignment="1">
      <alignment horizontal="center"/>
    </xf>
    <xf numFmtId="39" fontId="2" fillId="33" borderId="14" xfId="0" applyNumberFormat="1" applyFont="1" applyFill="1" applyBorder="1" applyAlignment="1">
      <alignment/>
    </xf>
    <xf numFmtId="39" fontId="65" fillId="33" borderId="10" xfId="0" applyNumberFormat="1" applyFont="1" applyFill="1" applyBorder="1" applyAlignment="1">
      <alignment/>
    </xf>
    <xf numFmtId="3" fontId="57" fillId="33" borderId="15" xfId="0" applyNumberFormat="1" applyFont="1" applyFill="1" applyBorder="1" applyAlignment="1">
      <alignment horizontal="center"/>
    </xf>
    <xf numFmtId="0" fontId="63" fillId="33" borderId="29" xfId="0" applyFont="1" applyFill="1" applyBorder="1" applyAlignment="1">
      <alignment/>
    </xf>
    <xf numFmtId="0" fontId="63" fillId="33" borderId="3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3" fillId="33" borderId="25" xfId="0" applyFont="1" applyFill="1" applyBorder="1" applyAlignment="1">
      <alignment/>
    </xf>
    <xf numFmtId="0" fontId="63" fillId="33" borderId="26" xfId="0" applyFont="1" applyFill="1" applyBorder="1" applyAlignment="1">
      <alignment/>
    </xf>
    <xf numFmtId="0" fontId="63" fillId="33" borderId="27" xfId="0" applyFont="1" applyFill="1" applyBorder="1" applyAlignment="1">
      <alignment/>
    </xf>
    <xf numFmtId="0" fontId="66" fillId="33" borderId="31" xfId="0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39" fontId="57" fillId="33" borderId="32" xfId="0" applyNumberFormat="1" applyFont="1" applyFill="1" applyBorder="1" applyAlignment="1">
      <alignment horizontal="right"/>
    </xf>
    <xf numFmtId="39" fontId="2" fillId="33" borderId="33" xfId="0" applyNumberFormat="1" applyFont="1" applyFill="1" applyBorder="1" applyAlignment="1">
      <alignment/>
    </xf>
    <xf numFmtId="39" fontId="57" fillId="33" borderId="15" xfId="0" applyNumberFormat="1" applyFont="1" applyFill="1" applyBorder="1" applyAlignment="1">
      <alignment/>
    </xf>
    <xf numFmtId="39" fontId="2" fillId="33" borderId="16" xfId="0" applyNumberFormat="1" applyFont="1" applyFill="1" applyBorder="1" applyAlignment="1">
      <alignment horizontal="right"/>
    </xf>
    <xf numFmtId="195" fontId="57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4" fontId="57" fillId="33" borderId="0" xfId="0" applyNumberFormat="1" applyFont="1" applyFill="1" applyAlignment="1">
      <alignment/>
    </xf>
    <xf numFmtId="183" fontId="57" fillId="33" borderId="0" xfId="0" applyNumberFormat="1" applyFont="1" applyFill="1" applyAlignment="1">
      <alignment/>
    </xf>
    <xf numFmtId="39" fontId="65" fillId="33" borderId="20" xfId="0" applyNumberFormat="1" applyFont="1" applyFill="1" applyBorder="1" applyAlignment="1">
      <alignment/>
    </xf>
    <xf numFmtId="39" fontId="2" fillId="33" borderId="21" xfId="0" applyNumberFormat="1" applyFont="1" applyFill="1" applyBorder="1" applyAlignment="1">
      <alignment horizontal="right"/>
    </xf>
    <xf numFmtId="39" fontId="65" fillId="33" borderId="17" xfId="0" applyNumberFormat="1" applyFont="1" applyFill="1" applyBorder="1" applyAlignment="1">
      <alignment/>
    </xf>
    <xf numFmtId="39" fontId="2" fillId="33" borderId="18" xfId="0" applyNumberFormat="1" applyFont="1" applyFill="1" applyBorder="1" applyAlignment="1">
      <alignment horizontal="right"/>
    </xf>
    <xf numFmtId="3" fontId="57" fillId="33" borderId="34" xfId="0" applyNumberFormat="1" applyFont="1" applyFill="1" applyBorder="1" applyAlignment="1">
      <alignment horizontal="center"/>
    </xf>
    <xf numFmtId="39" fontId="2" fillId="33" borderId="34" xfId="0" applyNumberFormat="1" applyFont="1" applyFill="1" applyBorder="1" applyAlignment="1">
      <alignment/>
    </xf>
    <xf numFmtId="39" fontId="65" fillId="33" borderId="34" xfId="0" applyNumberFormat="1" applyFont="1" applyFill="1" applyBorder="1" applyAlignment="1">
      <alignment/>
    </xf>
    <xf numFmtId="39" fontId="57" fillId="33" borderId="34" xfId="0" applyNumberFormat="1" applyFont="1" applyFill="1" applyBorder="1" applyAlignment="1">
      <alignment/>
    </xf>
    <xf numFmtId="39" fontId="2" fillId="33" borderId="35" xfId="0" applyNumberFormat="1" applyFont="1" applyFill="1" applyBorder="1" applyAlignment="1">
      <alignment horizontal="right"/>
    </xf>
    <xf numFmtId="195" fontId="57" fillId="33" borderId="0" xfId="60" applyNumberFormat="1" applyFont="1" applyFill="1" applyBorder="1">
      <alignment/>
      <protection/>
    </xf>
    <xf numFmtId="39" fontId="2" fillId="33" borderId="0" xfId="0" applyNumberFormat="1" applyFont="1" applyFill="1" applyBorder="1" applyAlignment="1">
      <alignment/>
    </xf>
    <xf numFmtId="0" fontId="66" fillId="33" borderId="3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9" fontId="2" fillId="33" borderId="15" xfId="0" applyNumberFormat="1" applyFont="1" applyFill="1" applyBorder="1" applyAlignment="1">
      <alignment/>
    </xf>
    <xf numFmtId="39" fontId="65" fillId="33" borderId="15" xfId="0" applyNumberFormat="1" applyFont="1" applyFill="1" applyBorder="1" applyAlignment="1">
      <alignment/>
    </xf>
    <xf numFmtId="0" fontId="66" fillId="33" borderId="37" xfId="0" applyFont="1" applyFill="1" applyBorder="1" applyAlignment="1">
      <alignment/>
    </xf>
    <xf numFmtId="197" fontId="63" fillId="33" borderId="0" xfId="0" applyNumberFormat="1" applyFont="1" applyFill="1" applyAlignment="1">
      <alignment/>
    </xf>
    <xf numFmtId="200" fontId="63" fillId="33" borderId="0" xfId="48" applyNumberFormat="1" applyFont="1" applyFill="1" applyAlignment="1">
      <alignment/>
    </xf>
    <xf numFmtId="39" fontId="57" fillId="33" borderId="38" xfId="0" applyNumberFormat="1" applyFont="1" applyFill="1" applyBorder="1" applyAlignment="1">
      <alignment/>
    </xf>
    <xf numFmtId="39" fontId="57" fillId="33" borderId="27" xfId="0" applyNumberFormat="1" applyFont="1" applyFill="1" applyBorder="1" applyAlignment="1">
      <alignment/>
    </xf>
    <xf numFmtId="39" fontId="57" fillId="33" borderId="39" xfId="0" applyNumberFormat="1" applyFont="1" applyFill="1" applyBorder="1" applyAlignment="1">
      <alignment/>
    </xf>
    <xf numFmtId="39" fontId="57" fillId="33" borderId="40" xfId="0" applyNumberFormat="1" applyFont="1" applyFill="1" applyBorder="1" applyAlignment="1">
      <alignment/>
    </xf>
    <xf numFmtId="39" fontId="2" fillId="33" borderId="38" xfId="0" applyNumberFormat="1" applyFont="1" applyFill="1" applyBorder="1" applyAlignment="1">
      <alignment/>
    </xf>
    <xf numFmtId="39" fontId="2" fillId="33" borderId="27" xfId="0" applyNumberFormat="1" applyFont="1" applyFill="1" applyBorder="1" applyAlignment="1">
      <alignment/>
    </xf>
    <xf numFmtId="39" fontId="2" fillId="33" borderId="39" xfId="0" applyNumberFormat="1" applyFont="1" applyFill="1" applyBorder="1" applyAlignment="1">
      <alignment/>
    </xf>
    <xf numFmtId="39" fontId="65" fillId="33" borderId="40" xfId="0" applyNumberFormat="1" applyFont="1" applyFill="1" applyBorder="1" applyAlignment="1">
      <alignment/>
    </xf>
    <xf numFmtId="0" fontId="6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57" fillId="33" borderId="13" xfId="0" applyFont="1" applyFill="1" applyBorder="1" applyAlignment="1">
      <alignment/>
    </xf>
    <xf numFmtId="0" fontId="63" fillId="33" borderId="11" xfId="0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4" fillId="33" borderId="13" xfId="0" applyFont="1" applyFill="1" applyBorder="1" applyAlignment="1">
      <alignment/>
    </xf>
    <xf numFmtId="0" fontId="63" fillId="33" borderId="25" xfId="0" applyFont="1" applyFill="1" applyBorder="1" applyAlignment="1">
      <alignment horizontal="left"/>
    </xf>
    <xf numFmtId="0" fontId="63" fillId="33" borderId="26" xfId="0" applyFont="1" applyFill="1" applyBorder="1" applyAlignment="1">
      <alignment horizontal="left"/>
    </xf>
    <xf numFmtId="0" fontId="63" fillId="33" borderId="27" xfId="0" applyFont="1" applyFill="1" applyBorder="1" applyAlignment="1">
      <alignment horizontal="left"/>
    </xf>
    <xf numFmtId="0" fontId="63" fillId="33" borderId="25" xfId="0" applyFont="1" applyFill="1" applyBorder="1" applyAlignment="1">
      <alignment/>
    </xf>
    <xf numFmtId="0" fontId="63" fillId="33" borderId="26" xfId="0" applyFont="1" applyFill="1" applyBorder="1" applyAlignment="1">
      <alignment/>
    </xf>
    <xf numFmtId="0" fontId="63" fillId="33" borderId="27" xfId="0" applyFont="1" applyFill="1" applyBorder="1" applyAlignment="1">
      <alignment/>
    </xf>
    <xf numFmtId="39" fontId="2" fillId="0" borderId="17" xfId="0" applyNumberFormat="1" applyFont="1" applyBorder="1" applyAlignment="1">
      <alignment/>
    </xf>
    <xf numFmtId="39" fontId="57" fillId="0" borderId="19" xfId="0" applyNumberFormat="1" applyFont="1" applyBorder="1" applyAlignment="1">
      <alignment/>
    </xf>
    <xf numFmtId="39" fontId="57" fillId="0" borderId="20" xfId="0" applyNumberFormat="1" applyFont="1" applyBorder="1" applyAlignment="1">
      <alignment/>
    </xf>
    <xf numFmtId="39" fontId="2" fillId="0" borderId="19" xfId="0" applyNumberFormat="1" applyFont="1" applyBorder="1" applyAlignment="1">
      <alignment/>
    </xf>
    <xf numFmtId="39" fontId="57" fillId="0" borderId="10" xfId="0" applyNumberFormat="1" applyFont="1" applyBorder="1" applyAlignment="1">
      <alignment/>
    </xf>
    <xf numFmtId="39" fontId="57" fillId="0" borderId="17" xfId="0" applyNumberFormat="1" applyFont="1" applyBorder="1" applyAlignment="1">
      <alignment/>
    </xf>
    <xf numFmtId="39" fontId="2" fillId="0" borderId="23" xfId="0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39" fontId="65" fillId="0" borderId="10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39" fontId="57" fillId="0" borderId="23" xfId="0" applyNumberFormat="1" applyFont="1" applyBorder="1" applyAlignment="1">
      <alignment/>
    </xf>
    <xf numFmtId="39" fontId="2" fillId="0" borderId="33" xfId="0" applyNumberFormat="1" applyFont="1" applyBorder="1" applyAlignment="1">
      <alignment/>
    </xf>
    <xf numFmtId="0" fontId="57" fillId="0" borderId="0" xfId="0" applyFont="1" applyAlignment="1">
      <alignment/>
    </xf>
    <xf numFmtId="183" fontId="57" fillId="0" borderId="0" xfId="0" applyNumberFormat="1" applyFont="1" applyAlignment="1">
      <alignment/>
    </xf>
    <xf numFmtId="0" fontId="63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39" fontId="2" fillId="33" borderId="41" xfId="0" applyNumberFormat="1" applyFont="1" applyFill="1" applyBorder="1" applyAlignment="1">
      <alignment/>
    </xf>
    <xf numFmtId="39" fontId="57" fillId="33" borderId="42" xfId="0" applyNumberFormat="1" applyFont="1" applyFill="1" applyBorder="1" applyAlignment="1">
      <alignment/>
    </xf>
    <xf numFmtId="0" fontId="63" fillId="33" borderId="43" xfId="0" applyFont="1" applyFill="1" applyBorder="1" applyAlignment="1">
      <alignment/>
    </xf>
    <xf numFmtId="0" fontId="63" fillId="33" borderId="44" xfId="0" applyFont="1" applyFill="1" applyBorder="1" applyAlignment="1">
      <alignment/>
    </xf>
    <xf numFmtId="0" fontId="63" fillId="33" borderId="45" xfId="0" applyFont="1" applyFill="1" applyBorder="1" applyAlignment="1">
      <alignment/>
    </xf>
    <xf numFmtId="39" fontId="57" fillId="33" borderId="46" xfId="0" applyNumberFormat="1" applyFont="1" applyFill="1" applyBorder="1" applyAlignment="1">
      <alignment/>
    </xf>
    <xf numFmtId="39" fontId="57" fillId="33" borderId="45" xfId="0" applyNumberFormat="1" applyFont="1" applyFill="1" applyBorder="1" applyAlignment="1">
      <alignment/>
    </xf>
    <xf numFmtId="39" fontId="57" fillId="33" borderId="24" xfId="0" applyNumberFormat="1" applyFont="1" applyFill="1" applyBorder="1" applyAlignment="1">
      <alignment horizontal="right"/>
    </xf>
    <xf numFmtId="0" fontId="64" fillId="33" borderId="0" xfId="0" applyFont="1" applyFill="1" applyAlignment="1">
      <alignment/>
    </xf>
    <xf numFmtId="0" fontId="64" fillId="33" borderId="13" xfId="0" applyFont="1" applyFill="1" applyBorder="1" applyAlignment="1">
      <alignment/>
    </xf>
    <xf numFmtId="0" fontId="63" fillId="33" borderId="47" xfId="0" applyFont="1" applyFill="1" applyBorder="1" applyAlignment="1">
      <alignment/>
    </xf>
    <xf numFmtId="0" fontId="63" fillId="33" borderId="33" xfId="0" applyFont="1" applyFill="1" applyBorder="1" applyAlignment="1">
      <alignment/>
    </xf>
    <xf numFmtId="0" fontId="63" fillId="33" borderId="42" xfId="0" applyFont="1" applyFill="1" applyBorder="1" applyAlignment="1">
      <alignment/>
    </xf>
    <xf numFmtId="0" fontId="63" fillId="33" borderId="48" xfId="0" applyFont="1" applyFill="1" applyBorder="1" applyAlignment="1">
      <alignment/>
    </xf>
    <xf numFmtId="0" fontId="63" fillId="33" borderId="49" xfId="0" applyFont="1" applyFill="1" applyBorder="1" applyAlignment="1">
      <alignment/>
    </xf>
    <xf numFmtId="0" fontId="63" fillId="33" borderId="50" xfId="0" applyFont="1" applyFill="1" applyBorder="1" applyAlignment="1">
      <alignment/>
    </xf>
    <xf numFmtId="0" fontId="63" fillId="33" borderId="51" xfId="0" applyFont="1" applyFill="1" applyBorder="1" applyAlignment="1">
      <alignment/>
    </xf>
    <xf numFmtId="0" fontId="63" fillId="33" borderId="52" xfId="0" applyFont="1" applyFill="1" applyBorder="1" applyAlignment="1">
      <alignment/>
    </xf>
    <xf numFmtId="0" fontId="63" fillId="33" borderId="53" xfId="0" applyFont="1" applyFill="1" applyBorder="1" applyAlignment="1">
      <alignment/>
    </xf>
    <xf numFmtId="0" fontId="63" fillId="33" borderId="25" xfId="0" applyFont="1" applyFill="1" applyBorder="1" applyAlignment="1">
      <alignment/>
    </xf>
    <xf numFmtId="0" fontId="63" fillId="33" borderId="26" xfId="0" applyFont="1" applyFill="1" applyBorder="1" applyAlignment="1">
      <alignment/>
    </xf>
    <xf numFmtId="0" fontId="63" fillId="33" borderId="27" xfId="0" applyFont="1" applyFill="1" applyBorder="1" applyAlignment="1">
      <alignment/>
    </xf>
    <xf numFmtId="0" fontId="63" fillId="33" borderId="54" xfId="0" applyFont="1" applyFill="1" applyBorder="1" applyAlignment="1">
      <alignment/>
    </xf>
    <xf numFmtId="0" fontId="63" fillId="33" borderId="55" xfId="0" applyFont="1" applyFill="1" applyBorder="1" applyAlignment="1">
      <alignment/>
    </xf>
    <xf numFmtId="0" fontId="63" fillId="33" borderId="56" xfId="0" applyFont="1" applyFill="1" applyBorder="1" applyAlignment="1">
      <alignment/>
    </xf>
    <xf numFmtId="0" fontId="63" fillId="33" borderId="57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3" fillId="33" borderId="58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63" fillId="33" borderId="59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57" fillId="33" borderId="13" xfId="0" applyFont="1" applyFill="1" applyBorder="1" applyAlignment="1">
      <alignment/>
    </xf>
    <xf numFmtId="0" fontId="63" fillId="33" borderId="60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/>
    </xf>
    <xf numFmtId="0" fontId="63" fillId="33" borderId="61" xfId="0" applyFont="1" applyFill="1" applyBorder="1" applyAlignment="1">
      <alignment horizontal="center"/>
    </xf>
    <xf numFmtId="0" fontId="63" fillId="33" borderId="30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3" fillId="33" borderId="62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63" fillId="33" borderId="64" xfId="0" applyFont="1" applyFill="1" applyBorder="1" applyAlignment="1">
      <alignment horizontal="right"/>
    </xf>
    <xf numFmtId="0" fontId="63" fillId="33" borderId="23" xfId="0" applyFont="1" applyFill="1" applyBorder="1" applyAlignment="1">
      <alignment horizontal="right"/>
    </xf>
    <xf numFmtId="0" fontId="63" fillId="33" borderId="25" xfId="0" applyFont="1" applyFill="1" applyBorder="1" applyAlignment="1">
      <alignment horizontal="left"/>
    </xf>
    <xf numFmtId="0" fontId="63" fillId="33" borderId="26" xfId="0" applyFont="1" applyFill="1" applyBorder="1" applyAlignment="1">
      <alignment horizontal="left"/>
    </xf>
    <xf numFmtId="0" fontId="63" fillId="33" borderId="27" xfId="0" applyFont="1" applyFill="1" applyBorder="1" applyAlignment="1">
      <alignment horizontal="left"/>
    </xf>
    <xf numFmtId="0" fontId="63" fillId="33" borderId="62" xfId="0" applyFont="1" applyFill="1" applyBorder="1" applyAlignment="1">
      <alignment horizontal="left"/>
    </xf>
    <xf numFmtId="0" fontId="63" fillId="33" borderId="63" xfId="0" applyFont="1" applyFill="1" applyBorder="1" applyAlignment="1">
      <alignment horizontal="left"/>
    </xf>
    <xf numFmtId="0" fontId="63" fillId="33" borderId="41" xfId="0" applyFont="1" applyFill="1" applyBorder="1" applyAlignment="1">
      <alignment horizontal="left"/>
    </xf>
    <xf numFmtId="0" fontId="63" fillId="33" borderId="58" xfId="0" applyFont="1" applyFill="1" applyBorder="1" applyAlignment="1">
      <alignment horizontal="right"/>
    </xf>
    <xf numFmtId="0" fontId="63" fillId="33" borderId="17" xfId="0" applyFont="1" applyFill="1" applyBorder="1" applyAlignment="1">
      <alignment horizontal="right"/>
    </xf>
    <xf numFmtId="0" fontId="67" fillId="33" borderId="54" xfId="0" applyFont="1" applyFill="1" applyBorder="1" applyAlignment="1">
      <alignment horizontal="left"/>
    </xf>
    <xf numFmtId="0" fontId="68" fillId="33" borderId="55" xfId="0" applyFont="1" applyFill="1" applyBorder="1" applyAlignment="1">
      <alignment horizontal="left"/>
    </xf>
    <xf numFmtId="0" fontId="68" fillId="33" borderId="56" xfId="0" applyFont="1" applyFill="1" applyBorder="1" applyAlignment="1">
      <alignment horizontal="left"/>
    </xf>
    <xf numFmtId="0" fontId="63" fillId="33" borderId="47" xfId="0" applyFont="1" applyFill="1" applyBorder="1" applyAlignment="1">
      <alignment horizontal="right"/>
    </xf>
    <xf numFmtId="0" fontId="63" fillId="33" borderId="33" xfId="0" applyFont="1" applyFill="1" applyBorder="1" applyAlignment="1">
      <alignment horizontal="right"/>
    </xf>
    <xf numFmtId="0" fontId="63" fillId="33" borderId="43" xfId="0" applyFont="1" applyFill="1" applyBorder="1" applyAlignment="1">
      <alignment horizontal="left"/>
    </xf>
    <xf numFmtId="0" fontId="63" fillId="33" borderId="44" xfId="0" applyFont="1" applyFill="1" applyBorder="1" applyAlignment="1">
      <alignment horizontal="left"/>
    </xf>
    <xf numFmtId="0" fontId="63" fillId="33" borderId="45" xfId="0" applyFont="1" applyFill="1" applyBorder="1" applyAlignment="1">
      <alignment horizontal="left"/>
    </xf>
    <xf numFmtId="0" fontId="63" fillId="33" borderId="65" xfId="0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3" fillId="33" borderId="47" xfId="0" applyFont="1" applyFill="1" applyBorder="1" applyAlignment="1">
      <alignment horizontal="center"/>
    </xf>
    <xf numFmtId="0" fontId="63" fillId="33" borderId="33" xfId="0" applyFont="1" applyFill="1" applyBorder="1" applyAlignment="1">
      <alignment horizontal="center"/>
    </xf>
    <xf numFmtId="0" fontId="63" fillId="33" borderId="42" xfId="0" applyFont="1" applyFill="1" applyBorder="1" applyAlignment="1">
      <alignment horizontal="center"/>
    </xf>
    <xf numFmtId="0" fontId="64" fillId="33" borderId="0" xfId="0" applyFont="1" applyFill="1" applyAlignment="1">
      <alignment horizontal="left"/>
    </xf>
    <xf numFmtId="0" fontId="64" fillId="33" borderId="13" xfId="0" applyFont="1" applyFill="1" applyBorder="1" applyAlignment="1">
      <alignment horizontal="left"/>
    </xf>
    <xf numFmtId="0" fontId="63" fillId="33" borderId="42" xfId="0" applyFont="1" applyFill="1" applyBorder="1" applyAlignment="1">
      <alignment horizontal="right"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61" fillId="33" borderId="52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85" zoomScaleNormal="85" zoomScalePageLayoutView="0" workbookViewId="0" topLeftCell="A2">
      <pane xSplit="7" ySplit="5" topLeftCell="H12" activePane="bottomRight" state="frozen"/>
      <selection pane="topLeft" activeCell="A2" sqref="A2"/>
      <selection pane="topRight" activeCell="H2" sqref="H2"/>
      <selection pane="bottomLeft" activeCell="A7" sqref="A7"/>
      <selection pane="bottomRight" activeCell="K40" sqref="K40:K51"/>
    </sheetView>
  </sheetViews>
  <sheetFormatPr defaultColWidth="9.140625" defaultRowHeight="15"/>
  <cols>
    <col min="1" max="1" width="3.8515625" style="106" customWidth="1"/>
    <col min="2" max="2" width="9.140625" style="106" hidden="1" customWidth="1"/>
    <col min="3" max="3" width="8.7109375" style="106" customWidth="1"/>
    <col min="4" max="4" width="3.00390625" style="106" customWidth="1"/>
    <col min="5" max="5" width="15.57421875" style="106" customWidth="1"/>
    <col min="6" max="7" width="10.57421875" style="106" customWidth="1"/>
    <col min="8" max="16" width="13.57421875" style="106" customWidth="1"/>
    <col min="17" max="17" width="9.421875" style="106" bestFit="1" customWidth="1"/>
    <col min="18" max="18" width="8.7109375" style="106" customWidth="1"/>
    <col min="19" max="19" width="13.140625" style="106" customWidth="1"/>
    <col min="20" max="22" width="8.7109375" style="106" customWidth="1"/>
    <col min="23" max="23" width="9.00390625" style="106" customWidth="1"/>
    <col min="24" max="16384" width="8.7109375" style="106" customWidth="1"/>
  </cols>
  <sheetData>
    <row r="1" spans="3:16" ht="20.25">
      <c r="C1" s="200" t="s">
        <v>36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3:16" ht="16.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3:16" ht="17.25">
      <c r="C3" s="202" t="s">
        <v>37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4" t="s">
        <v>29</v>
      </c>
    </row>
    <row r="4" spans="1:23" ht="20.25" customHeight="1" thickBot="1">
      <c r="A4" s="204"/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6"/>
      <c r="Q4" s="6"/>
      <c r="R4" s="105"/>
      <c r="S4" s="105"/>
      <c r="T4" s="107"/>
      <c r="U4" s="107"/>
      <c r="V4" s="107"/>
      <c r="W4" s="107"/>
    </row>
    <row r="5" spans="1:23" ht="15.75" customHeight="1">
      <c r="A5" s="164"/>
      <c r="B5" s="165"/>
      <c r="C5" s="166" t="s">
        <v>25</v>
      </c>
      <c r="D5" s="167"/>
      <c r="E5" s="167"/>
      <c r="F5" s="167" t="s">
        <v>1</v>
      </c>
      <c r="G5" s="167"/>
      <c r="H5" s="168" t="s">
        <v>30</v>
      </c>
      <c r="I5" s="169"/>
      <c r="J5" s="169"/>
      <c r="K5" s="170"/>
      <c r="L5" s="109" t="s">
        <v>4</v>
      </c>
      <c r="M5" s="109" t="s">
        <v>4</v>
      </c>
      <c r="N5" s="167" t="s">
        <v>31</v>
      </c>
      <c r="O5" s="168"/>
      <c r="P5" s="10" t="s">
        <v>19</v>
      </c>
      <c r="Q5" s="107" t="s">
        <v>39</v>
      </c>
      <c r="R5" s="107" t="s">
        <v>40</v>
      </c>
      <c r="S5" s="107"/>
      <c r="T5" s="107"/>
      <c r="U5" s="107"/>
      <c r="V5" s="107"/>
      <c r="W5" s="11"/>
    </row>
    <row r="6" spans="1:23" ht="18" customHeight="1" thickBot="1">
      <c r="A6" s="107"/>
      <c r="B6" s="108"/>
      <c r="C6" s="159" t="s">
        <v>0</v>
      </c>
      <c r="D6" s="160"/>
      <c r="E6" s="160"/>
      <c r="F6" s="13" t="s">
        <v>2</v>
      </c>
      <c r="G6" s="13" t="s">
        <v>3</v>
      </c>
      <c r="H6" s="13" t="s">
        <v>2</v>
      </c>
      <c r="I6" s="13" t="s">
        <v>32</v>
      </c>
      <c r="J6" s="13" t="s">
        <v>3</v>
      </c>
      <c r="K6" s="14" t="s">
        <v>32</v>
      </c>
      <c r="L6" s="13" t="s">
        <v>33</v>
      </c>
      <c r="M6" s="13" t="s">
        <v>32</v>
      </c>
      <c r="N6" s="13" t="s">
        <v>2</v>
      </c>
      <c r="O6" s="13" t="s">
        <v>3</v>
      </c>
      <c r="P6" s="15" t="s">
        <v>34</v>
      </c>
      <c r="Q6" s="107"/>
      <c r="R6" s="107"/>
      <c r="S6" s="107"/>
      <c r="T6" s="107"/>
      <c r="U6" s="107"/>
      <c r="V6" s="107"/>
      <c r="W6" s="107"/>
    </row>
    <row r="7" spans="1:23" ht="18" customHeight="1" thickBot="1">
      <c r="A7" s="107"/>
      <c r="B7" s="108"/>
      <c r="C7" s="194" t="s">
        <v>26</v>
      </c>
      <c r="D7" s="195"/>
      <c r="E7" s="196"/>
      <c r="F7" s="16">
        <v>197</v>
      </c>
      <c r="G7" s="16">
        <v>197</v>
      </c>
      <c r="H7" s="17">
        <v>591</v>
      </c>
      <c r="I7" s="17">
        <f>557.7*0+591</f>
        <v>591</v>
      </c>
      <c r="J7" s="17">
        <v>591</v>
      </c>
      <c r="K7" s="17">
        <f>557.7*0+566*0+591</f>
        <v>591</v>
      </c>
      <c r="L7" s="17">
        <v>394</v>
      </c>
      <c r="M7" s="118">
        <v>394</v>
      </c>
      <c r="N7" s="17">
        <f>951.7+33.3</f>
        <v>985</v>
      </c>
      <c r="O7" s="17">
        <f>557.7*0+566+25</f>
        <v>591</v>
      </c>
      <c r="P7" s="18">
        <f>SUM(N7:O7)</f>
        <v>1576</v>
      </c>
      <c r="Q7" s="19">
        <f aca="true" t="shared" si="0" ref="Q7:Q35">+I7+K7+M7-N7-O7</f>
        <v>0</v>
      </c>
      <c r="R7" s="19">
        <f aca="true" t="shared" si="1" ref="R7:R35">+N7+O7-P7</f>
        <v>0</v>
      </c>
      <c r="S7" s="107"/>
      <c r="T7" s="107"/>
      <c r="U7" s="107"/>
      <c r="V7" s="107"/>
      <c r="W7" s="107"/>
    </row>
    <row r="8" spans="1:23" ht="18" customHeight="1" thickBot="1">
      <c r="A8" s="197"/>
      <c r="B8" s="198"/>
      <c r="C8" s="187" t="s">
        <v>24</v>
      </c>
      <c r="D8" s="188"/>
      <c r="E8" s="199"/>
      <c r="F8" s="16">
        <f>SUM(F7)</f>
        <v>197</v>
      </c>
      <c r="G8" s="16">
        <f aca="true" t="shared" si="2" ref="G8:P8">SUM(G7)</f>
        <v>197</v>
      </c>
      <c r="H8" s="17">
        <f t="shared" si="2"/>
        <v>591</v>
      </c>
      <c r="I8" s="17">
        <f t="shared" si="2"/>
        <v>591</v>
      </c>
      <c r="J8" s="17">
        <f t="shared" si="2"/>
        <v>591</v>
      </c>
      <c r="K8" s="17">
        <f t="shared" si="2"/>
        <v>591</v>
      </c>
      <c r="L8" s="17">
        <f t="shared" si="2"/>
        <v>394</v>
      </c>
      <c r="M8" s="118">
        <f t="shared" si="2"/>
        <v>394</v>
      </c>
      <c r="N8" s="17">
        <f t="shared" si="2"/>
        <v>985</v>
      </c>
      <c r="O8" s="17">
        <f t="shared" si="2"/>
        <v>591</v>
      </c>
      <c r="P8" s="18">
        <f t="shared" si="2"/>
        <v>1576</v>
      </c>
      <c r="Q8" s="19">
        <f t="shared" si="0"/>
        <v>0</v>
      </c>
      <c r="R8" s="19">
        <f t="shared" si="1"/>
        <v>0</v>
      </c>
      <c r="S8" s="107"/>
      <c r="T8" s="107"/>
      <c r="U8" s="107"/>
      <c r="V8" s="107"/>
      <c r="W8" s="107"/>
    </row>
    <row r="9" spans="1:23" ht="18" customHeight="1">
      <c r="A9" s="142"/>
      <c r="B9" s="143"/>
      <c r="C9" s="166" t="s">
        <v>5</v>
      </c>
      <c r="D9" s="167"/>
      <c r="E9" s="167"/>
      <c r="F9" s="20">
        <v>860</v>
      </c>
      <c r="G9" s="20">
        <v>866</v>
      </c>
      <c r="H9" s="21">
        <v>2580</v>
      </c>
      <c r="I9" s="21">
        <v>2580</v>
      </c>
      <c r="J9" s="22">
        <v>2598</v>
      </c>
      <c r="K9" s="22">
        <v>2598</v>
      </c>
      <c r="L9" s="21">
        <v>1720</v>
      </c>
      <c r="M9" s="119">
        <v>1720</v>
      </c>
      <c r="N9" s="21">
        <v>4300</v>
      </c>
      <c r="O9" s="22">
        <f>+K9</f>
        <v>2598</v>
      </c>
      <c r="P9" s="23">
        <f>SUM(N9:O9)</f>
        <v>6898</v>
      </c>
      <c r="Q9" s="19">
        <f t="shared" si="0"/>
        <v>0</v>
      </c>
      <c r="R9" s="19">
        <f t="shared" si="1"/>
        <v>0</v>
      </c>
      <c r="S9" s="107"/>
      <c r="T9" s="107"/>
      <c r="U9" s="107"/>
      <c r="V9" s="107"/>
      <c r="W9" s="107"/>
    </row>
    <row r="10" spans="1:23" ht="18" customHeight="1" thickBot="1">
      <c r="A10" s="142"/>
      <c r="B10" s="143"/>
      <c r="C10" s="192" t="s">
        <v>6</v>
      </c>
      <c r="D10" s="193"/>
      <c r="E10" s="193"/>
      <c r="F10" s="24">
        <v>1464</v>
      </c>
      <c r="G10" s="24">
        <v>1492</v>
      </c>
      <c r="H10" s="25">
        <v>4392</v>
      </c>
      <c r="I10" s="25">
        <v>4392</v>
      </c>
      <c r="J10" s="25">
        <v>4476</v>
      </c>
      <c r="K10" s="25">
        <v>4476</v>
      </c>
      <c r="L10" s="25">
        <v>2928</v>
      </c>
      <c r="M10" s="120">
        <v>2928</v>
      </c>
      <c r="N10" s="11">
        <v>7320</v>
      </c>
      <c r="O10" s="25">
        <v>4476</v>
      </c>
      <c r="P10" s="26">
        <f>SUM(N10:O10)</f>
        <v>11796</v>
      </c>
      <c r="Q10" s="19">
        <f t="shared" si="0"/>
        <v>0</v>
      </c>
      <c r="R10" s="19">
        <f t="shared" si="1"/>
        <v>0</v>
      </c>
      <c r="S10" s="11"/>
      <c r="T10" s="107"/>
      <c r="U10" s="11"/>
      <c r="V10" s="107"/>
      <c r="W10" s="107"/>
    </row>
    <row r="11" spans="1:23" ht="18" customHeight="1" thickBot="1">
      <c r="A11" s="142"/>
      <c r="B11" s="143"/>
      <c r="C11" s="182" t="s">
        <v>24</v>
      </c>
      <c r="D11" s="183"/>
      <c r="E11" s="183"/>
      <c r="F11" s="27">
        <f>SUM(F9:F10)</f>
        <v>2324</v>
      </c>
      <c r="G11" s="27">
        <f aca="true" t="shared" si="3" ref="G11:P11">SUM(G9:G10)</f>
        <v>2358</v>
      </c>
      <c r="H11" s="28">
        <f t="shared" si="3"/>
        <v>6972</v>
      </c>
      <c r="I11" s="17">
        <f t="shared" si="3"/>
        <v>6972</v>
      </c>
      <c r="J11" s="28">
        <f t="shared" si="3"/>
        <v>7074</v>
      </c>
      <c r="K11" s="28">
        <f t="shared" si="3"/>
        <v>7074</v>
      </c>
      <c r="L11" s="28">
        <f t="shared" si="3"/>
        <v>4648</v>
      </c>
      <c r="M11" s="118">
        <f t="shared" si="3"/>
        <v>4648</v>
      </c>
      <c r="N11" s="28">
        <f t="shared" si="3"/>
        <v>11620</v>
      </c>
      <c r="O11" s="28">
        <f t="shared" si="3"/>
        <v>7074</v>
      </c>
      <c r="P11" s="29">
        <f t="shared" si="3"/>
        <v>18694</v>
      </c>
      <c r="Q11" s="19">
        <f t="shared" si="0"/>
        <v>0</v>
      </c>
      <c r="R11" s="19">
        <f t="shared" si="1"/>
        <v>0</v>
      </c>
      <c r="S11" s="11"/>
      <c r="T11" s="107"/>
      <c r="U11" s="107"/>
      <c r="V11" s="107"/>
      <c r="W11" s="107"/>
    </row>
    <row r="12" spans="1:23" ht="18" customHeight="1">
      <c r="A12" s="142"/>
      <c r="B12" s="143"/>
      <c r="C12" s="166" t="s">
        <v>12</v>
      </c>
      <c r="D12" s="167"/>
      <c r="E12" s="167"/>
      <c r="F12" s="20"/>
      <c r="G12" s="30"/>
      <c r="H12" s="21"/>
      <c r="I12" s="22"/>
      <c r="J12" s="21"/>
      <c r="K12" s="21"/>
      <c r="L12" s="21"/>
      <c r="M12" s="121"/>
      <c r="N12" s="21"/>
      <c r="O12" s="21"/>
      <c r="P12" s="31"/>
      <c r="Q12" s="19">
        <f t="shared" si="0"/>
        <v>0</v>
      </c>
      <c r="R12" s="19">
        <f t="shared" si="1"/>
        <v>0</v>
      </c>
      <c r="S12" s="32"/>
      <c r="T12" s="107"/>
      <c r="U12" s="107"/>
      <c r="V12" s="107"/>
      <c r="W12" s="107"/>
    </row>
    <row r="13" spans="1:23" ht="18" customHeight="1">
      <c r="A13" s="110"/>
      <c r="B13" s="111"/>
      <c r="C13" s="115" t="s">
        <v>17</v>
      </c>
      <c r="D13" s="116"/>
      <c r="E13" s="117"/>
      <c r="F13" s="35">
        <v>262</v>
      </c>
      <c r="G13" s="36">
        <f>249*0+257</f>
        <v>257</v>
      </c>
      <c r="H13" s="1">
        <v>786</v>
      </c>
      <c r="I13" s="1">
        <v>786</v>
      </c>
      <c r="J13" s="37">
        <f>747*0+771</f>
        <v>771</v>
      </c>
      <c r="K13" s="37">
        <v>771</v>
      </c>
      <c r="L13" s="1">
        <v>524</v>
      </c>
      <c r="M13" s="122">
        <v>524</v>
      </c>
      <c r="N13" s="1">
        <v>1310</v>
      </c>
      <c r="O13" s="37">
        <f>+K13</f>
        <v>771</v>
      </c>
      <c r="P13" s="38">
        <f>SUM(N13:O13)</f>
        <v>2081</v>
      </c>
      <c r="Q13" s="19">
        <f t="shared" si="0"/>
        <v>0</v>
      </c>
      <c r="R13" s="19">
        <f t="shared" si="1"/>
        <v>0</v>
      </c>
      <c r="S13" s="32"/>
      <c r="T13" s="107"/>
      <c r="U13" s="107"/>
      <c r="V13" s="107"/>
      <c r="W13" s="107"/>
    </row>
    <row r="14" spans="1:23" ht="18" customHeight="1" thickBot="1">
      <c r="A14" s="110"/>
      <c r="B14" s="111"/>
      <c r="C14" s="184" t="s">
        <v>35</v>
      </c>
      <c r="D14" s="185"/>
      <c r="E14" s="186"/>
      <c r="F14" s="24"/>
      <c r="G14" s="39"/>
      <c r="H14" s="25"/>
      <c r="I14" s="40"/>
      <c r="J14" s="40"/>
      <c r="K14" s="25"/>
      <c r="L14" s="25"/>
      <c r="M14" s="120"/>
      <c r="N14" s="40"/>
      <c r="O14" s="25"/>
      <c r="P14" s="41">
        <f>SUM(N14:O14)</f>
        <v>0</v>
      </c>
      <c r="Q14" s="19">
        <f t="shared" si="0"/>
        <v>0</v>
      </c>
      <c r="R14" s="19">
        <f t="shared" si="1"/>
        <v>0</v>
      </c>
      <c r="S14" s="107"/>
      <c r="T14" s="107"/>
      <c r="U14" s="107"/>
      <c r="V14" s="107"/>
      <c r="W14" s="107"/>
    </row>
    <row r="15" spans="1:23" ht="18" customHeight="1" thickBot="1">
      <c r="A15" s="142"/>
      <c r="B15" s="143"/>
      <c r="C15" s="187" t="s">
        <v>24</v>
      </c>
      <c r="D15" s="188"/>
      <c r="E15" s="188"/>
      <c r="F15" s="27">
        <f>SUM(F12:F14)</f>
        <v>262</v>
      </c>
      <c r="G15" s="42">
        <f aca="true" t="shared" si="4" ref="G15:P15">SUM(G12:G14)</f>
        <v>257</v>
      </c>
      <c r="H15" s="28">
        <f t="shared" si="4"/>
        <v>786</v>
      </c>
      <c r="I15" s="28">
        <f t="shared" si="4"/>
        <v>786</v>
      </c>
      <c r="J15" s="17">
        <f t="shared" si="4"/>
        <v>771</v>
      </c>
      <c r="K15" s="17">
        <f t="shared" si="4"/>
        <v>771</v>
      </c>
      <c r="L15" s="28">
        <f t="shared" si="4"/>
        <v>524</v>
      </c>
      <c r="M15" s="123">
        <f t="shared" si="4"/>
        <v>524</v>
      </c>
      <c r="N15" s="28">
        <f t="shared" si="4"/>
        <v>1310</v>
      </c>
      <c r="O15" s="17">
        <f t="shared" si="4"/>
        <v>771</v>
      </c>
      <c r="P15" s="29">
        <f t="shared" si="4"/>
        <v>2081</v>
      </c>
      <c r="Q15" s="19">
        <f t="shared" si="0"/>
        <v>0</v>
      </c>
      <c r="R15" s="19">
        <f t="shared" si="1"/>
        <v>0</v>
      </c>
      <c r="S15" s="43"/>
      <c r="T15" s="107"/>
      <c r="U15" s="107"/>
      <c r="V15" s="107"/>
      <c r="W15" s="107"/>
    </row>
    <row r="16" spans="1:23" ht="18" customHeight="1">
      <c r="A16" s="142"/>
      <c r="B16" s="143"/>
      <c r="C16" s="189" t="s">
        <v>16</v>
      </c>
      <c r="D16" s="190"/>
      <c r="E16" s="191"/>
      <c r="F16" s="44"/>
      <c r="G16" s="45"/>
      <c r="H16" s="46"/>
      <c r="I16" s="47"/>
      <c r="J16" s="46"/>
      <c r="K16" s="46"/>
      <c r="L16" s="46"/>
      <c r="M16" s="124"/>
      <c r="N16" s="46"/>
      <c r="O16" s="46"/>
      <c r="P16" s="48"/>
      <c r="Q16" s="19">
        <f t="shared" si="0"/>
        <v>0</v>
      </c>
      <c r="R16" s="19">
        <f t="shared" si="1"/>
        <v>0</v>
      </c>
      <c r="S16" s="43"/>
      <c r="T16" s="107"/>
      <c r="U16" s="107"/>
      <c r="V16" s="107"/>
      <c r="W16" s="107"/>
    </row>
    <row r="17" spans="1:23" ht="18" customHeight="1">
      <c r="A17" s="142"/>
      <c r="B17" s="143"/>
      <c r="C17" s="112" t="s">
        <v>10</v>
      </c>
      <c r="D17" s="113"/>
      <c r="E17" s="114"/>
      <c r="F17" s="35">
        <v>23</v>
      </c>
      <c r="G17" s="36">
        <v>27</v>
      </c>
      <c r="H17" s="1">
        <v>69</v>
      </c>
      <c r="I17" s="1">
        <v>69</v>
      </c>
      <c r="J17" s="1">
        <v>81</v>
      </c>
      <c r="K17" s="1">
        <v>81</v>
      </c>
      <c r="L17" s="1">
        <v>46</v>
      </c>
      <c r="M17" s="122">
        <v>46</v>
      </c>
      <c r="N17" s="1">
        <v>115</v>
      </c>
      <c r="O17" s="1">
        <f>+K17</f>
        <v>81</v>
      </c>
      <c r="P17" s="38">
        <f>SUM(N17:O17)</f>
        <v>196</v>
      </c>
      <c r="Q17" s="19">
        <f t="shared" si="0"/>
        <v>0</v>
      </c>
      <c r="R17" s="19">
        <f t="shared" si="1"/>
        <v>0</v>
      </c>
      <c r="S17" s="107"/>
      <c r="T17" s="107"/>
      <c r="U17" s="107"/>
      <c r="V17" s="107"/>
      <c r="W17" s="107"/>
    </row>
    <row r="18" spans="1:23" ht="18" customHeight="1">
      <c r="A18" s="110"/>
      <c r="B18" s="111"/>
      <c r="C18" s="176" t="s">
        <v>9</v>
      </c>
      <c r="D18" s="177"/>
      <c r="E18" s="178"/>
      <c r="F18" s="35">
        <v>15</v>
      </c>
      <c r="G18" s="36">
        <v>15</v>
      </c>
      <c r="H18" s="1">
        <v>45</v>
      </c>
      <c r="I18" s="1">
        <v>45</v>
      </c>
      <c r="J18" s="1">
        <v>45</v>
      </c>
      <c r="K18" s="1">
        <v>45</v>
      </c>
      <c r="L18" s="1">
        <v>30</v>
      </c>
      <c r="M18" s="122">
        <v>30</v>
      </c>
      <c r="N18" s="1">
        <v>75</v>
      </c>
      <c r="O18" s="1">
        <v>45</v>
      </c>
      <c r="P18" s="38">
        <f aca="true" t="shared" si="5" ref="P18:P33">SUM(N18:O18)</f>
        <v>120</v>
      </c>
      <c r="Q18" s="19">
        <f t="shared" si="0"/>
        <v>0</v>
      </c>
      <c r="R18" s="19">
        <f t="shared" si="1"/>
        <v>0</v>
      </c>
      <c r="S18" s="107"/>
      <c r="T18" s="107"/>
      <c r="U18" s="107"/>
      <c r="V18" s="107"/>
      <c r="W18" s="107"/>
    </row>
    <row r="19" spans="1:23" ht="18" customHeight="1">
      <c r="A19" s="142"/>
      <c r="B19" s="143"/>
      <c r="C19" s="176" t="s">
        <v>27</v>
      </c>
      <c r="D19" s="177"/>
      <c r="E19" s="178"/>
      <c r="F19" s="35">
        <v>10</v>
      </c>
      <c r="G19" s="36">
        <v>10</v>
      </c>
      <c r="H19" s="37">
        <v>30</v>
      </c>
      <c r="I19" s="37">
        <v>30</v>
      </c>
      <c r="J19" s="1">
        <v>30</v>
      </c>
      <c r="K19" s="37">
        <v>30</v>
      </c>
      <c r="L19" s="1">
        <f>186.7</f>
        <v>186.7</v>
      </c>
      <c r="M19" s="122">
        <f>20+175*0</f>
        <v>20</v>
      </c>
      <c r="N19" s="37">
        <v>50</v>
      </c>
      <c r="O19" s="37">
        <f>30+175*0</f>
        <v>30</v>
      </c>
      <c r="P19" s="38">
        <f t="shared" si="5"/>
        <v>80</v>
      </c>
      <c r="Q19" s="19">
        <f t="shared" si="0"/>
        <v>0</v>
      </c>
      <c r="R19" s="19">
        <f t="shared" si="1"/>
        <v>0</v>
      </c>
      <c r="S19" s="107"/>
      <c r="T19" s="107"/>
      <c r="U19" s="107"/>
      <c r="V19" s="107"/>
      <c r="W19" s="107"/>
    </row>
    <row r="20" spans="1:23" ht="18" customHeight="1">
      <c r="A20" s="142"/>
      <c r="B20" s="143"/>
      <c r="C20" s="176" t="s">
        <v>8</v>
      </c>
      <c r="D20" s="177"/>
      <c r="E20" s="178"/>
      <c r="F20" s="35">
        <v>19</v>
      </c>
      <c r="G20" s="36">
        <v>19</v>
      </c>
      <c r="H20" s="1">
        <v>57</v>
      </c>
      <c r="I20" s="1">
        <v>57</v>
      </c>
      <c r="J20" s="1">
        <v>57</v>
      </c>
      <c r="K20" s="1">
        <v>57</v>
      </c>
      <c r="L20" s="1">
        <v>38</v>
      </c>
      <c r="M20" s="122">
        <v>38</v>
      </c>
      <c r="N20" s="1">
        <v>95</v>
      </c>
      <c r="O20" s="1">
        <v>57</v>
      </c>
      <c r="P20" s="38">
        <f t="shared" si="5"/>
        <v>152</v>
      </c>
      <c r="Q20" s="19">
        <f t="shared" si="0"/>
        <v>0</v>
      </c>
      <c r="R20" s="19">
        <f t="shared" si="1"/>
        <v>0</v>
      </c>
      <c r="S20" s="107"/>
      <c r="T20" s="107"/>
      <c r="U20" s="107"/>
      <c r="V20" s="107"/>
      <c r="W20" s="107"/>
    </row>
    <row r="21" spans="1:23" ht="18" customHeight="1">
      <c r="A21" s="110"/>
      <c r="B21" s="111"/>
      <c r="C21" s="176" t="s">
        <v>14</v>
      </c>
      <c r="D21" s="177"/>
      <c r="E21" s="178"/>
      <c r="F21" s="35">
        <v>17</v>
      </c>
      <c r="G21" s="36">
        <f>20*0+17</f>
        <v>17</v>
      </c>
      <c r="H21" s="1">
        <v>51</v>
      </c>
      <c r="I21" s="1">
        <v>51</v>
      </c>
      <c r="J21" s="1">
        <v>60</v>
      </c>
      <c r="K21" s="1">
        <v>51</v>
      </c>
      <c r="L21" s="1">
        <v>34</v>
      </c>
      <c r="M21" s="122">
        <v>34</v>
      </c>
      <c r="N21" s="1">
        <v>85</v>
      </c>
      <c r="O21" s="1">
        <f>+K21</f>
        <v>51</v>
      </c>
      <c r="P21" s="38">
        <f>SUM(N21:O21)</f>
        <v>136</v>
      </c>
      <c r="Q21" s="19">
        <f t="shared" si="0"/>
        <v>0</v>
      </c>
      <c r="R21" s="19">
        <f t="shared" si="1"/>
        <v>0</v>
      </c>
      <c r="S21" s="107"/>
      <c r="T21" s="107"/>
      <c r="U21" s="107"/>
      <c r="V21" s="107"/>
      <c r="W21" s="107"/>
    </row>
    <row r="22" spans="1:23" ht="18" customHeight="1">
      <c r="A22" s="110"/>
      <c r="B22" s="111"/>
      <c r="C22" s="176" t="s">
        <v>28</v>
      </c>
      <c r="D22" s="177"/>
      <c r="E22" s="178"/>
      <c r="F22" s="35">
        <v>15</v>
      </c>
      <c r="G22" s="36">
        <f>10*0+15</f>
        <v>15</v>
      </c>
      <c r="H22" s="1">
        <v>45</v>
      </c>
      <c r="I22" s="1">
        <v>45</v>
      </c>
      <c r="J22" s="1">
        <v>30</v>
      </c>
      <c r="K22" s="1">
        <v>45</v>
      </c>
      <c r="L22" s="1">
        <v>30</v>
      </c>
      <c r="M22" s="122">
        <v>30</v>
      </c>
      <c r="N22" s="1">
        <v>75</v>
      </c>
      <c r="O22" s="1">
        <f>+K22</f>
        <v>45</v>
      </c>
      <c r="P22" s="38">
        <f t="shared" si="5"/>
        <v>120</v>
      </c>
      <c r="Q22" s="19">
        <f t="shared" si="0"/>
        <v>0</v>
      </c>
      <c r="R22" s="19">
        <f t="shared" si="1"/>
        <v>0</v>
      </c>
      <c r="S22" s="107"/>
      <c r="T22" s="107"/>
      <c r="U22" s="107"/>
      <c r="V22" s="107"/>
      <c r="W22" s="107"/>
    </row>
    <row r="23" spans="1:23" ht="18" customHeight="1" thickBot="1">
      <c r="A23" s="110"/>
      <c r="B23" s="111"/>
      <c r="C23" s="176" t="s">
        <v>21</v>
      </c>
      <c r="D23" s="177"/>
      <c r="E23" s="178"/>
      <c r="F23" s="36">
        <v>19</v>
      </c>
      <c r="G23" s="52">
        <v>12</v>
      </c>
      <c r="H23" s="1">
        <v>57</v>
      </c>
      <c r="I23" s="1">
        <v>57</v>
      </c>
      <c r="J23" s="25">
        <v>36</v>
      </c>
      <c r="K23" s="25">
        <v>36</v>
      </c>
      <c r="L23" s="1">
        <v>38</v>
      </c>
      <c r="M23" s="122">
        <v>38</v>
      </c>
      <c r="N23" s="1">
        <v>95</v>
      </c>
      <c r="O23" s="1">
        <f>+K23</f>
        <v>36</v>
      </c>
      <c r="P23" s="38">
        <f t="shared" si="5"/>
        <v>131</v>
      </c>
      <c r="Q23" s="19">
        <f t="shared" si="0"/>
        <v>0</v>
      </c>
      <c r="R23" s="19">
        <f t="shared" si="1"/>
        <v>0</v>
      </c>
      <c r="S23" s="107"/>
      <c r="T23" s="107"/>
      <c r="U23" s="107"/>
      <c r="V23" s="107"/>
      <c r="W23" s="107"/>
    </row>
    <row r="24" spans="1:23" ht="18" customHeight="1" thickBot="1" thickTop="1">
      <c r="A24" s="110"/>
      <c r="B24" s="111"/>
      <c r="C24" s="176" t="s">
        <v>18</v>
      </c>
      <c r="D24" s="177"/>
      <c r="E24" s="178"/>
      <c r="F24" s="35"/>
      <c r="G24" s="36">
        <v>15</v>
      </c>
      <c r="H24" s="1"/>
      <c r="I24" s="97"/>
      <c r="J24" s="99">
        <v>45</v>
      </c>
      <c r="K24" s="100"/>
      <c r="L24" s="98"/>
      <c r="M24" s="122"/>
      <c r="N24" s="1"/>
      <c r="O24" s="1"/>
      <c r="P24" s="53">
        <f t="shared" si="5"/>
        <v>0</v>
      </c>
      <c r="Q24" s="19">
        <f t="shared" si="0"/>
        <v>0</v>
      </c>
      <c r="R24" s="19">
        <f t="shared" si="1"/>
        <v>0</v>
      </c>
      <c r="S24" s="107"/>
      <c r="T24" s="107"/>
      <c r="U24" s="107"/>
      <c r="V24" s="107"/>
      <c r="W24" s="107"/>
    </row>
    <row r="25" spans="1:23" ht="18" customHeight="1" thickTop="1">
      <c r="A25" s="110"/>
      <c r="B25" s="111"/>
      <c r="C25" s="176" t="s">
        <v>23</v>
      </c>
      <c r="D25" s="177"/>
      <c r="E25" s="178"/>
      <c r="F25" s="35"/>
      <c r="G25" s="36"/>
      <c r="H25" s="1"/>
      <c r="I25" s="1"/>
      <c r="J25" s="46"/>
      <c r="K25" s="46"/>
      <c r="L25" s="1"/>
      <c r="M25" s="122"/>
      <c r="N25" s="1"/>
      <c r="O25" s="1"/>
      <c r="P25" s="53">
        <f t="shared" si="5"/>
        <v>0</v>
      </c>
      <c r="Q25" s="19">
        <f t="shared" si="0"/>
        <v>0</v>
      </c>
      <c r="R25" s="19">
        <f t="shared" si="1"/>
        <v>0</v>
      </c>
      <c r="S25" s="107"/>
      <c r="T25" s="107"/>
      <c r="U25" s="54"/>
      <c r="V25" s="107"/>
      <c r="W25" s="107"/>
    </row>
    <row r="26" spans="1:23" ht="18" customHeight="1">
      <c r="A26" s="142"/>
      <c r="B26" s="143"/>
      <c r="C26" s="176" t="s">
        <v>7</v>
      </c>
      <c r="D26" s="177"/>
      <c r="E26" s="178"/>
      <c r="F26" s="35">
        <v>19</v>
      </c>
      <c r="G26" s="36">
        <v>19</v>
      </c>
      <c r="H26" s="37">
        <v>57</v>
      </c>
      <c r="I26" s="37">
        <v>57</v>
      </c>
      <c r="J26" s="1">
        <v>57</v>
      </c>
      <c r="K26" s="37">
        <v>57</v>
      </c>
      <c r="L26" s="1">
        <v>38</v>
      </c>
      <c r="M26" s="125">
        <v>38</v>
      </c>
      <c r="N26" s="37">
        <v>95</v>
      </c>
      <c r="O26" s="55">
        <v>57</v>
      </c>
      <c r="P26" s="53">
        <f t="shared" si="5"/>
        <v>152</v>
      </c>
      <c r="Q26" s="19">
        <f t="shared" si="0"/>
        <v>0</v>
      </c>
      <c r="R26" s="19">
        <f t="shared" si="1"/>
        <v>0</v>
      </c>
      <c r="S26" s="107"/>
      <c r="T26" s="107"/>
      <c r="U26" s="107"/>
      <c r="V26" s="107"/>
      <c r="W26" s="107"/>
    </row>
    <row r="27" spans="1:23" ht="18" customHeight="1">
      <c r="A27" s="110"/>
      <c r="B27" s="111"/>
      <c r="C27" s="176" t="s">
        <v>38</v>
      </c>
      <c r="D27" s="177"/>
      <c r="E27" s="178"/>
      <c r="F27" s="35">
        <v>0</v>
      </c>
      <c r="G27" s="36">
        <v>17</v>
      </c>
      <c r="H27" s="37">
        <v>0</v>
      </c>
      <c r="I27" s="37">
        <v>0</v>
      </c>
      <c r="J27" s="1">
        <v>51</v>
      </c>
      <c r="K27" s="37">
        <v>51</v>
      </c>
      <c r="L27" s="1"/>
      <c r="M27" s="125"/>
      <c r="N27" s="37"/>
      <c r="O27" s="37">
        <f>+K27</f>
        <v>51</v>
      </c>
      <c r="P27" s="53">
        <f>SUM(N27:O27)</f>
        <v>51</v>
      </c>
      <c r="Q27" s="19">
        <f t="shared" si="0"/>
        <v>0</v>
      </c>
      <c r="R27" s="19">
        <f t="shared" si="1"/>
        <v>0</v>
      </c>
      <c r="S27" s="107"/>
      <c r="T27" s="107"/>
      <c r="U27" s="107"/>
      <c r="V27" s="107"/>
      <c r="W27" s="107"/>
    </row>
    <row r="28" spans="1:23" ht="18" customHeight="1">
      <c r="A28" s="110"/>
      <c r="B28" s="111"/>
      <c r="C28" s="176" t="s">
        <v>11</v>
      </c>
      <c r="D28" s="177"/>
      <c r="E28" s="178"/>
      <c r="F28" s="35">
        <v>24</v>
      </c>
      <c r="G28" s="36">
        <v>24</v>
      </c>
      <c r="H28" s="1">
        <v>72</v>
      </c>
      <c r="I28" s="1">
        <v>72</v>
      </c>
      <c r="J28" s="1">
        <v>72</v>
      </c>
      <c r="K28" s="1">
        <v>72</v>
      </c>
      <c r="L28" s="1">
        <v>48</v>
      </c>
      <c r="M28" s="122">
        <v>48</v>
      </c>
      <c r="N28" s="1">
        <v>120</v>
      </c>
      <c r="O28" s="1">
        <v>72</v>
      </c>
      <c r="P28" s="38">
        <f t="shared" si="5"/>
        <v>192</v>
      </c>
      <c r="Q28" s="19">
        <f t="shared" si="0"/>
        <v>0</v>
      </c>
      <c r="R28" s="19">
        <f t="shared" si="1"/>
        <v>0</v>
      </c>
      <c r="S28" s="107"/>
      <c r="T28" s="107"/>
      <c r="U28" s="107"/>
      <c r="V28" s="107"/>
      <c r="W28" s="107"/>
    </row>
    <row r="29" spans="1:23" ht="18" customHeight="1" thickBot="1">
      <c r="A29" s="142"/>
      <c r="B29" s="143"/>
      <c r="C29" s="179" t="s">
        <v>15</v>
      </c>
      <c r="D29" s="180"/>
      <c r="E29" s="181"/>
      <c r="F29" s="56"/>
      <c r="G29" s="57"/>
      <c r="H29" s="58"/>
      <c r="I29" s="59"/>
      <c r="J29" s="58"/>
      <c r="K29" s="59"/>
      <c r="L29" s="134"/>
      <c r="M29" s="126"/>
      <c r="N29" s="59"/>
      <c r="O29" s="59"/>
      <c r="P29" s="53">
        <f t="shared" si="5"/>
        <v>0</v>
      </c>
      <c r="Q29" s="19">
        <f t="shared" si="0"/>
        <v>0</v>
      </c>
      <c r="R29" s="19">
        <f t="shared" si="1"/>
        <v>0</v>
      </c>
      <c r="S29" s="107"/>
      <c r="T29" s="107"/>
      <c r="U29" s="107"/>
      <c r="V29" s="107"/>
      <c r="W29" s="107"/>
    </row>
    <row r="30" spans="1:23" ht="18" customHeight="1" thickBot="1">
      <c r="A30" s="110"/>
      <c r="B30" s="111"/>
      <c r="C30" s="182" t="s">
        <v>24</v>
      </c>
      <c r="D30" s="183"/>
      <c r="E30" s="183"/>
      <c r="F30" s="27">
        <f>SUM(F17:F28)</f>
        <v>161</v>
      </c>
      <c r="G30" s="42">
        <f aca="true" t="shared" si="6" ref="G30:O30">SUM(G17:G29)</f>
        <v>190</v>
      </c>
      <c r="H30" s="28">
        <f t="shared" si="6"/>
        <v>483</v>
      </c>
      <c r="I30" s="17">
        <f t="shared" si="6"/>
        <v>483</v>
      </c>
      <c r="J30" s="28">
        <f t="shared" si="6"/>
        <v>564</v>
      </c>
      <c r="K30" s="17">
        <f t="shared" si="6"/>
        <v>525</v>
      </c>
      <c r="L30" s="135">
        <f t="shared" si="6"/>
        <v>488.7</v>
      </c>
      <c r="M30" s="118">
        <f t="shared" si="6"/>
        <v>322</v>
      </c>
      <c r="N30" s="28">
        <f t="shared" si="6"/>
        <v>805</v>
      </c>
      <c r="O30" s="17">
        <f t="shared" si="6"/>
        <v>525</v>
      </c>
      <c r="P30" s="29">
        <f t="shared" si="5"/>
        <v>1330</v>
      </c>
      <c r="Q30" s="19">
        <f t="shared" si="0"/>
        <v>0</v>
      </c>
      <c r="R30" s="19">
        <f t="shared" si="1"/>
        <v>0</v>
      </c>
      <c r="S30" s="107"/>
      <c r="T30" s="107"/>
      <c r="U30" s="107"/>
      <c r="V30" s="107"/>
      <c r="W30" s="107"/>
    </row>
    <row r="31" spans="1:23" ht="18" customHeight="1" thickBot="1">
      <c r="A31" s="142"/>
      <c r="B31" s="143"/>
      <c r="C31" s="136" t="s">
        <v>22</v>
      </c>
      <c r="D31" s="137"/>
      <c r="E31" s="138"/>
      <c r="F31" s="44">
        <v>100</v>
      </c>
      <c r="G31" s="45">
        <v>100</v>
      </c>
      <c r="H31" s="46">
        <v>300</v>
      </c>
      <c r="I31" s="139">
        <v>300</v>
      </c>
      <c r="J31" s="139">
        <v>300</v>
      </c>
      <c r="K31" s="46">
        <v>204</v>
      </c>
      <c r="L31" s="140">
        <v>200</v>
      </c>
      <c r="M31" s="128">
        <v>200</v>
      </c>
      <c r="N31" s="46">
        <v>500</v>
      </c>
      <c r="O31" s="46">
        <f>+K31</f>
        <v>204</v>
      </c>
      <c r="P31" s="141">
        <f t="shared" si="5"/>
        <v>704</v>
      </c>
      <c r="Q31" s="19">
        <f t="shared" si="0"/>
        <v>0</v>
      </c>
      <c r="R31" s="19">
        <f t="shared" si="1"/>
        <v>0</v>
      </c>
      <c r="S31" s="107"/>
      <c r="T31" s="107"/>
      <c r="U31" s="107"/>
      <c r="V31" s="107"/>
      <c r="W31" s="107"/>
    </row>
    <row r="32" spans="1:23" ht="18" customHeight="1" thickBot="1">
      <c r="A32" s="142"/>
      <c r="B32" s="143"/>
      <c r="C32" s="153" t="s">
        <v>13</v>
      </c>
      <c r="D32" s="154"/>
      <c r="E32" s="155"/>
      <c r="F32" s="35">
        <v>96</v>
      </c>
      <c r="G32" s="35">
        <v>105</v>
      </c>
      <c r="H32" s="37">
        <v>288</v>
      </c>
      <c r="I32" s="101">
        <v>288</v>
      </c>
      <c r="J32" s="101">
        <v>315</v>
      </c>
      <c r="K32" s="37">
        <v>315</v>
      </c>
      <c r="L32" s="102">
        <v>192</v>
      </c>
      <c r="M32" s="125">
        <v>192</v>
      </c>
      <c r="N32" s="1">
        <v>480</v>
      </c>
      <c r="O32" s="59">
        <f>+K32</f>
        <v>315</v>
      </c>
      <c r="P32" s="53">
        <f t="shared" si="5"/>
        <v>795</v>
      </c>
      <c r="Q32" s="19">
        <f t="shared" si="0"/>
        <v>0</v>
      </c>
      <c r="R32" s="19">
        <f t="shared" si="1"/>
        <v>0</v>
      </c>
      <c r="S32" s="32"/>
      <c r="T32" s="67"/>
      <c r="U32" s="107"/>
      <c r="V32" s="107"/>
      <c r="W32" s="107"/>
    </row>
    <row r="33" spans="1:23" ht="18" customHeight="1" thickBot="1">
      <c r="A33" s="164"/>
      <c r="B33" s="165"/>
      <c r="C33" s="171" t="s">
        <v>20</v>
      </c>
      <c r="D33" s="172"/>
      <c r="E33" s="173"/>
      <c r="F33" s="68">
        <v>484</v>
      </c>
      <c r="G33" s="69">
        <v>508</v>
      </c>
      <c r="H33" s="58">
        <v>1452</v>
      </c>
      <c r="I33" s="58">
        <v>1452</v>
      </c>
      <c r="J33" s="92">
        <v>1524</v>
      </c>
      <c r="K33" s="92">
        <v>1524</v>
      </c>
      <c r="L33" s="134">
        <v>968</v>
      </c>
      <c r="M33" s="127">
        <v>968</v>
      </c>
      <c r="N33" s="58">
        <v>2420</v>
      </c>
      <c r="O33" s="58">
        <f>+K33</f>
        <v>1524</v>
      </c>
      <c r="P33" s="70">
        <f t="shared" si="5"/>
        <v>3944</v>
      </c>
      <c r="Q33" s="19">
        <f t="shared" si="0"/>
        <v>0</v>
      </c>
      <c r="R33" s="19">
        <f t="shared" si="1"/>
        <v>0</v>
      </c>
      <c r="S33" s="107"/>
      <c r="T33" s="107"/>
      <c r="U33" s="107"/>
      <c r="V33" s="107"/>
      <c r="W33" s="107"/>
    </row>
    <row r="34" spans="1:23" ht="18" customHeight="1" thickBot="1">
      <c r="A34" s="164"/>
      <c r="B34" s="165"/>
      <c r="C34" s="174" t="s">
        <v>24</v>
      </c>
      <c r="D34" s="175"/>
      <c r="E34" s="175"/>
      <c r="F34" s="44">
        <f>SUM(F31:F33)</f>
        <v>680</v>
      </c>
      <c r="G34" s="45">
        <f>SUM(G31:G33)</f>
        <v>713</v>
      </c>
      <c r="H34" s="46">
        <f aca="true" t="shared" si="7" ref="H34:P34">SUM(H31:H33)</f>
        <v>2040</v>
      </c>
      <c r="I34" s="46">
        <f t="shared" si="7"/>
        <v>2040</v>
      </c>
      <c r="J34" s="46">
        <f t="shared" si="7"/>
        <v>2139</v>
      </c>
      <c r="K34" s="46">
        <f t="shared" si="7"/>
        <v>2043</v>
      </c>
      <c r="L34" s="46">
        <f t="shared" si="7"/>
        <v>1360</v>
      </c>
      <c r="M34" s="128">
        <f t="shared" si="7"/>
        <v>1360</v>
      </c>
      <c r="N34" s="46">
        <f t="shared" si="7"/>
        <v>3400</v>
      </c>
      <c r="O34" s="28">
        <f t="shared" si="7"/>
        <v>2043</v>
      </c>
      <c r="P34" s="29">
        <f t="shared" si="7"/>
        <v>5443</v>
      </c>
      <c r="Q34" s="19">
        <f t="shared" si="0"/>
        <v>0</v>
      </c>
      <c r="R34" s="19">
        <f t="shared" si="1"/>
        <v>0</v>
      </c>
      <c r="S34" s="107"/>
      <c r="T34" s="107"/>
      <c r="U34" s="107"/>
      <c r="V34" s="107"/>
      <c r="W34" s="107"/>
    </row>
    <row r="35" spans="3:23" ht="18" customHeight="1" thickBot="1">
      <c r="C35" s="161" t="s">
        <v>19</v>
      </c>
      <c r="D35" s="162"/>
      <c r="E35" s="163"/>
      <c r="F35" s="27">
        <f aca="true" t="shared" si="8" ref="F35:O35">SUM(F8+F11+F15+F30+F34)</f>
        <v>3624</v>
      </c>
      <c r="G35" s="27">
        <f t="shared" si="8"/>
        <v>3715</v>
      </c>
      <c r="H35" s="28">
        <f t="shared" si="8"/>
        <v>10872</v>
      </c>
      <c r="I35" s="71">
        <f t="shared" si="8"/>
        <v>10872</v>
      </c>
      <c r="J35" s="28">
        <f t="shared" si="8"/>
        <v>11139</v>
      </c>
      <c r="K35" s="71">
        <f t="shared" si="8"/>
        <v>11004</v>
      </c>
      <c r="L35" s="28">
        <f t="shared" si="8"/>
        <v>7414.7</v>
      </c>
      <c r="M35" s="129">
        <f t="shared" si="8"/>
        <v>7248</v>
      </c>
      <c r="N35" s="28">
        <f t="shared" si="8"/>
        <v>18120</v>
      </c>
      <c r="O35" s="72">
        <f t="shared" si="8"/>
        <v>11004</v>
      </c>
      <c r="P35" s="73">
        <f>SUM(N35+O35)</f>
        <v>29124</v>
      </c>
      <c r="Q35" s="19">
        <f t="shared" si="0"/>
        <v>0</v>
      </c>
      <c r="R35" s="19">
        <f t="shared" si="1"/>
        <v>0</v>
      </c>
      <c r="S35" s="107"/>
      <c r="T35" s="107"/>
      <c r="U35" s="107"/>
      <c r="V35" s="107"/>
      <c r="W35" s="107"/>
    </row>
    <row r="36" spans="4:23" ht="18" customHeight="1">
      <c r="D36" s="107"/>
      <c r="E36" s="107"/>
      <c r="F36" s="107"/>
      <c r="G36" s="107"/>
      <c r="H36" s="107"/>
      <c r="I36" s="107"/>
      <c r="J36" s="107"/>
      <c r="K36" s="74">
        <f>+I35+K35</f>
        <v>21876</v>
      </c>
      <c r="L36" s="107"/>
      <c r="M36" s="130"/>
      <c r="N36" s="107"/>
      <c r="O36" s="107"/>
      <c r="P36" s="11"/>
      <c r="R36" s="107"/>
      <c r="S36" s="107"/>
      <c r="T36" s="107"/>
      <c r="U36" s="107"/>
      <c r="V36" s="107"/>
      <c r="W36" s="107"/>
    </row>
    <row r="37" spans="3:16" s="75" customFormat="1" ht="15.75" thickBot="1">
      <c r="C37" s="75" t="s">
        <v>41</v>
      </c>
      <c r="D37" s="107"/>
      <c r="E37" s="107"/>
      <c r="F37" s="107"/>
      <c r="G37" s="107"/>
      <c r="H37" s="107"/>
      <c r="I37" s="76"/>
      <c r="J37" s="107"/>
      <c r="K37" s="76"/>
      <c r="L37" s="107"/>
      <c r="M37" s="131"/>
      <c r="N37" s="107"/>
      <c r="O37" s="107"/>
      <c r="P37" s="107"/>
    </row>
    <row r="38" spans="1:23" s="75" customFormat="1" ht="15.75" customHeight="1">
      <c r="A38" s="164"/>
      <c r="B38" s="165"/>
      <c r="C38" s="166" t="s">
        <v>25</v>
      </c>
      <c r="D38" s="167"/>
      <c r="E38" s="167"/>
      <c r="F38" s="167" t="s">
        <v>1</v>
      </c>
      <c r="G38" s="167"/>
      <c r="H38" s="168" t="s">
        <v>42</v>
      </c>
      <c r="I38" s="169"/>
      <c r="J38" s="169"/>
      <c r="K38" s="170"/>
      <c r="L38" s="109" t="s">
        <v>4</v>
      </c>
      <c r="M38" s="132" t="s">
        <v>4</v>
      </c>
      <c r="N38" s="167" t="s">
        <v>31</v>
      </c>
      <c r="O38" s="168"/>
      <c r="P38" s="10" t="s">
        <v>19</v>
      </c>
      <c r="Q38" s="107"/>
      <c r="R38" s="107"/>
      <c r="S38" s="107"/>
      <c r="T38" s="107"/>
      <c r="U38" s="107"/>
      <c r="V38" s="107"/>
      <c r="W38" s="11"/>
    </row>
    <row r="39" spans="1:23" s="75" customFormat="1" ht="18" customHeight="1" thickBot="1">
      <c r="A39" s="107"/>
      <c r="B39" s="108"/>
      <c r="C39" s="159" t="s">
        <v>0</v>
      </c>
      <c r="D39" s="160"/>
      <c r="E39" s="160"/>
      <c r="F39" s="13" t="s">
        <v>2</v>
      </c>
      <c r="G39" s="13" t="s">
        <v>3</v>
      </c>
      <c r="H39" s="13" t="s">
        <v>2</v>
      </c>
      <c r="I39" s="13" t="s">
        <v>32</v>
      </c>
      <c r="J39" s="13" t="s">
        <v>3</v>
      </c>
      <c r="K39" s="14" t="s">
        <v>32</v>
      </c>
      <c r="L39" s="13" t="s">
        <v>33</v>
      </c>
      <c r="M39" s="133" t="s">
        <v>32</v>
      </c>
      <c r="N39" s="13" t="s">
        <v>2</v>
      </c>
      <c r="O39" s="13" t="s">
        <v>3</v>
      </c>
      <c r="P39" s="15" t="s">
        <v>43</v>
      </c>
      <c r="Q39" s="107"/>
      <c r="R39" s="107"/>
      <c r="S39" s="107"/>
      <c r="T39" s="107"/>
      <c r="U39" s="107"/>
      <c r="V39" s="107"/>
      <c r="W39" s="107"/>
    </row>
    <row r="40" spans="1:23" ht="18" customHeight="1" thickBot="1">
      <c r="A40" s="142"/>
      <c r="B40" s="143"/>
      <c r="C40" s="153" t="s">
        <v>44</v>
      </c>
      <c r="D40" s="154"/>
      <c r="E40" s="155">
        <v>43324</v>
      </c>
      <c r="F40" s="35"/>
      <c r="G40" s="35"/>
      <c r="H40" s="37"/>
      <c r="I40" s="37"/>
      <c r="J40" s="37">
        <v>18</v>
      </c>
      <c r="K40" s="37">
        <v>18</v>
      </c>
      <c r="L40" s="37"/>
      <c r="M40" s="125"/>
      <c r="N40" s="1"/>
      <c r="O40" s="59"/>
      <c r="P40" s="53">
        <f>+I40+K40+M40</f>
        <v>18</v>
      </c>
      <c r="Q40" s="19"/>
      <c r="R40" s="19"/>
      <c r="S40" s="32"/>
      <c r="T40" s="67"/>
      <c r="U40" s="107"/>
      <c r="V40" s="107"/>
      <c r="W40" s="107"/>
    </row>
    <row r="41" spans="1:23" ht="18" customHeight="1" thickBot="1">
      <c r="A41" s="142"/>
      <c r="B41" s="143"/>
      <c r="C41" s="153" t="s">
        <v>45</v>
      </c>
      <c r="D41" s="154"/>
      <c r="E41" s="155">
        <v>43363</v>
      </c>
      <c r="F41" s="35"/>
      <c r="G41" s="35"/>
      <c r="H41" s="37">
        <v>309</v>
      </c>
      <c r="I41" s="37">
        <f>327-18</f>
        <v>309</v>
      </c>
      <c r="J41" s="37"/>
      <c r="K41" s="37"/>
      <c r="L41" s="37"/>
      <c r="M41" s="125"/>
      <c r="N41" s="1"/>
      <c r="O41" s="59"/>
      <c r="P41" s="53">
        <f aca="true" t="shared" si="9" ref="P41:P48">+I41+K41+M41</f>
        <v>309</v>
      </c>
      <c r="Q41" s="19"/>
      <c r="R41" s="19"/>
      <c r="S41" s="32"/>
      <c r="T41" s="67"/>
      <c r="U41" s="107"/>
      <c r="V41" s="107"/>
      <c r="W41" s="107"/>
    </row>
    <row r="42" spans="1:23" ht="18" customHeight="1" thickBot="1">
      <c r="A42" s="142"/>
      <c r="B42" s="143"/>
      <c r="C42" s="153" t="s">
        <v>45</v>
      </c>
      <c r="D42" s="154"/>
      <c r="E42" s="155">
        <v>43442</v>
      </c>
      <c r="F42" s="35"/>
      <c r="G42" s="35"/>
      <c r="H42" s="37"/>
      <c r="I42" s="37"/>
      <c r="J42" s="37">
        <v>327</v>
      </c>
      <c r="K42" s="37">
        <v>327</v>
      </c>
      <c r="L42" s="37"/>
      <c r="M42" s="125"/>
      <c r="N42" s="1"/>
      <c r="O42" s="59"/>
      <c r="P42" s="53">
        <f>+I42+K42+M42</f>
        <v>327</v>
      </c>
      <c r="Q42" s="19"/>
      <c r="R42" s="19"/>
      <c r="S42" s="32"/>
      <c r="T42" s="67"/>
      <c r="U42" s="107"/>
      <c r="V42" s="107"/>
      <c r="W42" s="107"/>
    </row>
    <row r="43" spans="1:23" ht="18" customHeight="1" thickBot="1">
      <c r="A43" s="142"/>
      <c r="B43" s="143"/>
      <c r="C43" s="153" t="s">
        <v>45</v>
      </c>
      <c r="D43" s="154"/>
      <c r="E43" s="155">
        <v>43363</v>
      </c>
      <c r="F43" s="35"/>
      <c r="G43" s="35"/>
      <c r="H43" s="37"/>
      <c r="I43" s="37"/>
      <c r="J43" s="37"/>
      <c r="K43" s="37"/>
      <c r="L43" s="37">
        <v>206</v>
      </c>
      <c r="M43" s="125">
        <f>188+18</f>
        <v>206</v>
      </c>
      <c r="N43" s="1"/>
      <c r="O43" s="59"/>
      <c r="P43" s="53">
        <f>+I43+K43+M43</f>
        <v>206</v>
      </c>
      <c r="Q43" s="19"/>
      <c r="R43" s="19"/>
      <c r="S43" s="32"/>
      <c r="T43" s="67"/>
      <c r="U43" s="107"/>
      <c r="V43" s="107"/>
      <c r="W43" s="107"/>
    </row>
    <row r="44" spans="1:23" ht="18" customHeight="1" thickBot="1">
      <c r="A44" s="142"/>
      <c r="B44" s="143"/>
      <c r="C44" s="153" t="s">
        <v>46</v>
      </c>
      <c r="D44" s="154"/>
      <c r="E44" s="155">
        <v>43324</v>
      </c>
      <c r="F44" s="35"/>
      <c r="G44" s="35"/>
      <c r="H44" s="37"/>
      <c r="I44" s="37"/>
      <c r="J44" s="37"/>
      <c r="K44" s="37">
        <f>81</f>
        <v>81</v>
      </c>
      <c r="L44" s="37"/>
      <c r="M44" s="125"/>
      <c r="N44" s="1"/>
      <c r="O44" s="59"/>
      <c r="P44" s="53">
        <f t="shared" si="9"/>
        <v>81</v>
      </c>
      <c r="Q44" s="19"/>
      <c r="R44" s="19"/>
      <c r="S44" s="32"/>
      <c r="T44" s="67"/>
      <c r="U44" s="107"/>
      <c r="V44" s="107"/>
      <c r="W44" s="107"/>
    </row>
    <row r="45" spans="1:23" ht="18" customHeight="1" thickBot="1">
      <c r="A45" s="142"/>
      <c r="B45" s="143"/>
      <c r="C45" s="153" t="s">
        <v>49</v>
      </c>
      <c r="D45" s="154"/>
      <c r="E45" s="155">
        <v>43284</v>
      </c>
      <c r="F45" s="35"/>
      <c r="G45" s="35"/>
      <c r="H45" s="37"/>
      <c r="I45" s="37"/>
      <c r="J45" s="37"/>
      <c r="K45" s="37">
        <v>57.7</v>
      </c>
      <c r="L45" s="37"/>
      <c r="M45" s="37"/>
      <c r="N45" s="1"/>
      <c r="O45" s="59"/>
      <c r="P45" s="53">
        <f t="shared" si="9"/>
        <v>57.7</v>
      </c>
      <c r="Q45" s="19"/>
      <c r="R45" s="19"/>
      <c r="S45" s="32"/>
      <c r="T45" s="67"/>
      <c r="U45" s="107"/>
      <c r="V45" s="107"/>
      <c r="W45" s="107"/>
    </row>
    <row r="46" spans="1:23" ht="18" customHeight="1" thickBot="1">
      <c r="A46" s="142"/>
      <c r="B46" s="143"/>
      <c r="C46" s="153" t="s">
        <v>50</v>
      </c>
      <c r="D46" s="154"/>
      <c r="E46" s="155"/>
      <c r="F46" s="35"/>
      <c r="G46" s="35"/>
      <c r="H46" s="37">
        <v>60</v>
      </c>
      <c r="I46" s="37"/>
      <c r="J46" s="37">
        <v>60</v>
      </c>
      <c r="K46" s="37"/>
      <c r="L46" s="37">
        <v>40</v>
      </c>
      <c r="M46" s="37"/>
      <c r="N46" s="1"/>
      <c r="O46" s="59"/>
      <c r="P46" s="53">
        <f>+I46+K46+M46</f>
        <v>0</v>
      </c>
      <c r="Q46" s="19"/>
      <c r="R46" s="19"/>
      <c r="S46" s="32"/>
      <c r="T46" s="67"/>
      <c r="U46" s="107"/>
      <c r="V46" s="107"/>
      <c r="W46" s="107"/>
    </row>
    <row r="47" spans="1:23" ht="18" customHeight="1" thickBot="1">
      <c r="A47" s="142"/>
      <c r="B47" s="143"/>
      <c r="C47" s="153" t="s">
        <v>51</v>
      </c>
      <c r="D47" s="154"/>
      <c r="E47" s="155"/>
      <c r="F47" s="35"/>
      <c r="G47" s="35"/>
      <c r="H47" s="37">
        <v>45</v>
      </c>
      <c r="I47" s="37"/>
      <c r="J47" s="37">
        <v>45</v>
      </c>
      <c r="K47" s="37"/>
      <c r="L47" s="37">
        <v>30</v>
      </c>
      <c r="M47" s="37"/>
      <c r="N47" s="1"/>
      <c r="O47" s="59"/>
      <c r="P47" s="53">
        <f>+I47+K47+M47</f>
        <v>0</v>
      </c>
      <c r="Q47" s="19"/>
      <c r="R47" s="19"/>
      <c r="S47" s="32"/>
      <c r="T47" s="67"/>
      <c r="U47" s="107"/>
      <c r="V47" s="107"/>
      <c r="W47" s="107"/>
    </row>
    <row r="48" spans="1:23" ht="18" customHeight="1" thickBot="1">
      <c r="A48" s="142"/>
      <c r="B48" s="143"/>
      <c r="C48" s="156"/>
      <c r="D48" s="157"/>
      <c r="E48" s="158"/>
      <c r="F48" s="24"/>
      <c r="G48" s="24"/>
      <c r="H48" s="40"/>
      <c r="I48" s="40"/>
      <c r="J48" s="40"/>
      <c r="K48" s="40"/>
      <c r="L48" s="40"/>
      <c r="M48" s="40"/>
      <c r="N48" s="25"/>
      <c r="O48" s="78"/>
      <c r="P48" s="79">
        <f t="shared" si="9"/>
        <v>0</v>
      </c>
      <c r="Q48" s="19"/>
      <c r="R48" s="19"/>
      <c r="S48" s="32"/>
      <c r="T48" s="67"/>
      <c r="U48" s="107"/>
      <c r="V48" s="107"/>
      <c r="W48" s="107"/>
    </row>
    <row r="49" spans="1:23" ht="18" customHeight="1" thickBot="1">
      <c r="A49" s="142"/>
      <c r="B49" s="143"/>
      <c r="C49" s="144" t="s">
        <v>47</v>
      </c>
      <c r="D49" s="145"/>
      <c r="E49" s="146"/>
      <c r="F49" s="27"/>
      <c r="G49" s="27"/>
      <c r="H49" s="17">
        <f aca="true" t="shared" si="10" ref="H49:M49">SUM(H40:H48)</f>
        <v>414</v>
      </c>
      <c r="I49" s="17">
        <f t="shared" si="10"/>
        <v>309</v>
      </c>
      <c r="J49" s="17">
        <f t="shared" si="10"/>
        <v>450</v>
      </c>
      <c r="K49" s="17">
        <f t="shared" si="10"/>
        <v>483.7</v>
      </c>
      <c r="L49" s="17">
        <f t="shared" si="10"/>
        <v>276</v>
      </c>
      <c r="M49" s="17">
        <f t="shared" si="10"/>
        <v>206</v>
      </c>
      <c r="N49" s="28"/>
      <c r="O49" s="80"/>
      <c r="P49" s="81">
        <f>SUM(P40:P48)</f>
        <v>998.7</v>
      </c>
      <c r="Q49" s="19"/>
      <c r="R49" s="19"/>
      <c r="S49" s="32"/>
      <c r="T49" s="67"/>
      <c r="U49" s="107"/>
      <c r="V49" s="107"/>
      <c r="W49" s="107"/>
    </row>
    <row r="50" spans="1:23" ht="18" customHeight="1">
      <c r="A50" s="142"/>
      <c r="B50" s="143"/>
      <c r="C50" s="147" t="s">
        <v>48</v>
      </c>
      <c r="D50" s="148"/>
      <c r="E50" s="149"/>
      <c r="F50" s="82"/>
      <c r="G50" s="82"/>
      <c r="H50" s="83"/>
      <c r="I50" s="83">
        <f>+I35+I49</f>
        <v>11181</v>
      </c>
      <c r="J50" s="83"/>
      <c r="K50" s="83">
        <f>+K35+K49</f>
        <v>11487.7</v>
      </c>
      <c r="L50" s="83"/>
      <c r="M50" s="83">
        <f>+M35+M49</f>
        <v>7454</v>
      </c>
      <c r="N50" s="85"/>
      <c r="O50" s="84"/>
      <c r="P50" s="86">
        <f>+P35+P49</f>
        <v>30122.7</v>
      </c>
      <c r="Q50" s="19"/>
      <c r="R50" s="19"/>
      <c r="S50" s="32"/>
      <c r="T50" s="89"/>
      <c r="U50" s="107"/>
      <c r="V50" s="107"/>
      <c r="W50" s="107"/>
    </row>
    <row r="51" spans="1:23" ht="18" customHeight="1" thickBot="1">
      <c r="A51" s="142"/>
      <c r="B51" s="143"/>
      <c r="C51" s="150"/>
      <c r="D51" s="151"/>
      <c r="E51" s="152"/>
      <c r="F51" s="60"/>
      <c r="G51" s="60"/>
      <c r="H51" s="92"/>
      <c r="I51" s="58"/>
      <c r="J51" s="58"/>
      <c r="K51" s="58">
        <f>+I50+K50</f>
        <v>22668.7</v>
      </c>
      <c r="L51" s="92"/>
      <c r="M51" s="92"/>
      <c r="N51" s="72"/>
      <c r="O51" s="93"/>
      <c r="P51" s="73"/>
      <c r="Q51" s="19"/>
      <c r="R51" s="19"/>
      <c r="S51" s="32"/>
      <c r="T51" s="94"/>
      <c r="U51" s="107"/>
      <c r="V51" s="107"/>
      <c r="W51" s="107"/>
    </row>
    <row r="52" s="75" customFormat="1" ht="13.5"/>
    <row r="53" s="75" customFormat="1" ht="13.5">
      <c r="K53" s="95">
        <v>22668.7</v>
      </c>
    </row>
    <row r="54" s="75" customFormat="1" ht="13.5">
      <c r="K54" s="96">
        <f>+K51-K53</f>
        <v>0</v>
      </c>
    </row>
    <row r="55" s="75" customFormat="1" ht="13.5"/>
    <row r="56" s="75" customFormat="1" ht="13.5"/>
    <row r="57" s="75" customFormat="1" ht="13.5"/>
    <row r="58" s="75" customFormat="1" ht="13.5"/>
    <row r="59" s="75" customFormat="1" ht="13.5"/>
    <row r="60" s="75" customFormat="1" ht="13.5"/>
    <row r="61" s="75" customFormat="1" ht="13.5"/>
    <row r="62" s="75" customFormat="1" ht="13.5"/>
    <row r="63" s="75" customFormat="1" ht="13.5"/>
    <row r="64" s="75" customFormat="1" ht="13.5"/>
    <row r="65" s="75" customFormat="1" ht="13.5"/>
    <row r="66" s="75" customFormat="1" ht="13.5"/>
    <row r="67" s="75" customFormat="1" ht="13.5"/>
    <row r="68" s="75" customFormat="1" ht="13.5"/>
    <row r="69" s="75" customFormat="1" ht="13.5"/>
    <row r="70" s="75" customFormat="1" ht="13.5"/>
    <row r="71" s="75" customFormat="1" ht="13.5"/>
    <row r="72" s="75" customFormat="1" ht="13.5"/>
  </sheetData>
  <sheetProtection/>
  <mergeCells count="82">
    <mergeCell ref="C1:P1"/>
    <mergeCell ref="C3:O3"/>
    <mergeCell ref="A4:B4"/>
    <mergeCell ref="C4:O4"/>
    <mergeCell ref="A5:B5"/>
    <mergeCell ref="C5:E5"/>
    <mergeCell ref="F5:G5"/>
    <mergeCell ref="H5:K5"/>
    <mergeCell ref="N5:O5"/>
    <mergeCell ref="C6:E6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C14:E14"/>
    <mergeCell ref="A15:B15"/>
    <mergeCell ref="C15:E15"/>
    <mergeCell ref="A16:B16"/>
    <mergeCell ref="C16:E16"/>
    <mergeCell ref="A17:B17"/>
    <mergeCell ref="C18:E18"/>
    <mergeCell ref="A19:B19"/>
    <mergeCell ref="C19:E19"/>
    <mergeCell ref="A20:B20"/>
    <mergeCell ref="C20:E20"/>
    <mergeCell ref="C21:E21"/>
    <mergeCell ref="C22:E22"/>
    <mergeCell ref="C23:E23"/>
    <mergeCell ref="C24:E24"/>
    <mergeCell ref="C25:E25"/>
    <mergeCell ref="A26:B26"/>
    <mergeCell ref="C26:E26"/>
    <mergeCell ref="C27:E27"/>
    <mergeCell ref="C28:E28"/>
    <mergeCell ref="A29:B29"/>
    <mergeCell ref="C29:E29"/>
    <mergeCell ref="C30:E30"/>
    <mergeCell ref="A31:B31"/>
    <mergeCell ref="A32:B32"/>
    <mergeCell ref="C32:E32"/>
    <mergeCell ref="A33:B33"/>
    <mergeCell ref="C33:E33"/>
    <mergeCell ref="A34:B34"/>
    <mergeCell ref="C34:E34"/>
    <mergeCell ref="C35:E35"/>
    <mergeCell ref="A38:B38"/>
    <mergeCell ref="C38:E38"/>
    <mergeCell ref="F38:G38"/>
    <mergeCell ref="H38:K38"/>
    <mergeCell ref="N38:O38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</mergeCells>
  <printOptions/>
  <pageMargins left="0.25" right="0" top="0.25" bottom="0.25" header="0" footer="0"/>
  <pageSetup fitToWidth="0" fitToHeight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85" zoomScaleNormal="85" zoomScalePageLayoutView="0" workbookViewId="0" topLeftCell="A2">
      <pane xSplit="7" ySplit="5" topLeftCell="H30" activePane="bottomRight" state="frozen"/>
      <selection pane="topLeft" activeCell="A2" sqref="A2"/>
      <selection pane="topRight" activeCell="H2" sqref="H2"/>
      <selection pane="bottomLeft" activeCell="A7" sqref="A7"/>
      <selection pane="bottomRight" activeCell="H38" sqref="H38:K38"/>
    </sheetView>
  </sheetViews>
  <sheetFormatPr defaultColWidth="9.140625" defaultRowHeight="15"/>
  <cols>
    <col min="1" max="1" width="3.8515625" style="5" customWidth="1"/>
    <col min="2" max="2" width="9.140625" style="5" hidden="1" customWidth="1"/>
    <col min="3" max="3" width="8.7109375" style="5" customWidth="1"/>
    <col min="4" max="4" width="3.00390625" style="5" customWidth="1"/>
    <col min="5" max="5" width="15.57421875" style="5" customWidth="1"/>
    <col min="6" max="7" width="10.57421875" style="5" customWidth="1"/>
    <col min="8" max="16" width="13.57421875" style="5" customWidth="1"/>
    <col min="17" max="17" width="9.421875" style="5" bestFit="1" customWidth="1"/>
    <col min="18" max="18" width="8.7109375" style="5" customWidth="1"/>
    <col min="19" max="19" width="13.140625" style="5" customWidth="1"/>
    <col min="20" max="22" width="8.7109375" style="5" customWidth="1"/>
    <col min="23" max="23" width="9.00390625" style="5" customWidth="1"/>
    <col min="24" max="16384" width="8.7109375" style="5" customWidth="1"/>
  </cols>
  <sheetData>
    <row r="1" spans="3:16" ht="20.25">
      <c r="C1" s="200" t="s">
        <v>36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3:16" ht="16.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3:16" ht="17.25">
      <c r="C3" s="202" t="s">
        <v>37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4" t="s">
        <v>29</v>
      </c>
    </row>
    <row r="4" spans="1:23" ht="20.25" customHeight="1" thickBot="1">
      <c r="A4" s="204"/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6"/>
      <c r="Q4" s="6"/>
      <c r="R4" s="7"/>
      <c r="S4" s="7"/>
      <c r="T4" s="8"/>
      <c r="U4" s="8"/>
      <c r="V4" s="8"/>
      <c r="W4" s="8"/>
    </row>
    <row r="5" spans="1:23" ht="15.75" customHeight="1">
      <c r="A5" s="164"/>
      <c r="B5" s="165"/>
      <c r="C5" s="166" t="s">
        <v>25</v>
      </c>
      <c r="D5" s="167"/>
      <c r="E5" s="167"/>
      <c r="F5" s="167" t="s">
        <v>1</v>
      </c>
      <c r="G5" s="167"/>
      <c r="H5" s="168" t="s">
        <v>30</v>
      </c>
      <c r="I5" s="169"/>
      <c r="J5" s="169"/>
      <c r="K5" s="170"/>
      <c r="L5" s="9" t="s">
        <v>4</v>
      </c>
      <c r="M5" s="9" t="s">
        <v>4</v>
      </c>
      <c r="N5" s="167" t="s">
        <v>31</v>
      </c>
      <c r="O5" s="168"/>
      <c r="P5" s="10" t="s">
        <v>19</v>
      </c>
      <c r="Q5" s="8" t="s">
        <v>39</v>
      </c>
      <c r="R5" s="8" t="s">
        <v>40</v>
      </c>
      <c r="S5" s="8"/>
      <c r="T5" s="8"/>
      <c r="U5" s="8"/>
      <c r="V5" s="8"/>
      <c r="W5" s="11"/>
    </row>
    <row r="6" spans="1:23" ht="18" customHeight="1" thickBot="1">
      <c r="A6" s="8"/>
      <c r="B6" s="12"/>
      <c r="C6" s="159" t="s">
        <v>0</v>
      </c>
      <c r="D6" s="160"/>
      <c r="E6" s="160"/>
      <c r="F6" s="13" t="s">
        <v>2</v>
      </c>
      <c r="G6" s="13" t="s">
        <v>3</v>
      </c>
      <c r="H6" s="13" t="s">
        <v>2</v>
      </c>
      <c r="I6" s="13" t="s">
        <v>32</v>
      </c>
      <c r="J6" s="13" t="s">
        <v>3</v>
      </c>
      <c r="K6" s="14" t="s">
        <v>32</v>
      </c>
      <c r="L6" s="13" t="s">
        <v>33</v>
      </c>
      <c r="M6" s="13" t="s">
        <v>32</v>
      </c>
      <c r="N6" s="13" t="s">
        <v>2</v>
      </c>
      <c r="O6" s="13" t="s">
        <v>3</v>
      </c>
      <c r="P6" s="15" t="s">
        <v>34</v>
      </c>
      <c r="Q6" s="8"/>
      <c r="R6" s="8"/>
      <c r="S6" s="8"/>
      <c r="T6" s="8"/>
      <c r="U6" s="8"/>
      <c r="V6" s="8"/>
      <c r="W6" s="8"/>
    </row>
    <row r="7" spans="1:23" ht="18" customHeight="1" thickBot="1">
      <c r="A7" s="8"/>
      <c r="B7" s="12"/>
      <c r="C7" s="194" t="s">
        <v>26</v>
      </c>
      <c r="D7" s="195"/>
      <c r="E7" s="196"/>
      <c r="F7" s="16">
        <v>197</v>
      </c>
      <c r="G7" s="16">
        <v>197</v>
      </c>
      <c r="H7" s="17">
        <v>591</v>
      </c>
      <c r="I7" s="17">
        <f>557.7*0+591</f>
        <v>591</v>
      </c>
      <c r="J7" s="17">
        <v>591</v>
      </c>
      <c r="K7" s="17">
        <f>557.7*0+566*0+591</f>
        <v>591</v>
      </c>
      <c r="L7" s="17">
        <v>394</v>
      </c>
      <c r="M7" s="17">
        <v>394</v>
      </c>
      <c r="N7" s="17">
        <f>951.7+33.3</f>
        <v>985</v>
      </c>
      <c r="O7" s="17">
        <f>557.7*0+566+25</f>
        <v>591</v>
      </c>
      <c r="P7" s="18">
        <f>SUM(N7:O7)</f>
        <v>1576</v>
      </c>
      <c r="Q7" s="19">
        <f aca="true" t="shared" si="0" ref="Q7:Q35">+I7+K7+M7-N7-O7</f>
        <v>0</v>
      </c>
      <c r="R7" s="19">
        <f aca="true" t="shared" si="1" ref="R7:R35">+N7+O7-P7</f>
        <v>0</v>
      </c>
      <c r="S7" s="8"/>
      <c r="T7" s="8"/>
      <c r="U7" s="8"/>
      <c r="V7" s="8"/>
      <c r="W7" s="8"/>
    </row>
    <row r="8" spans="1:23" ht="18" customHeight="1" thickBot="1">
      <c r="A8" s="197"/>
      <c r="B8" s="198"/>
      <c r="C8" s="187" t="s">
        <v>24</v>
      </c>
      <c r="D8" s="188"/>
      <c r="E8" s="199"/>
      <c r="F8" s="16">
        <f>SUM(F7)</f>
        <v>197</v>
      </c>
      <c r="G8" s="16">
        <f aca="true" t="shared" si="2" ref="G8:P8">SUM(G7)</f>
        <v>197</v>
      </c>
      <c r="H8" s="17">
        <f t="shared" si="2"/>
        <v>591</v>
      </c>
      <c r="I8" s="17">
        <f t="shared" si="2"/>
        <v>591</v>
      </c>
      <c r="J8" s="17">
        <f t="shared" si="2"/>
        <v>591</v>
      </c>
      <c r="K8" s="17">
        <f t="shared" si="2"/>
        <v>591</v>
      </c>
      <c r="L8" s="17">
        <f t="shared" si="2"/>
        <v>394</v>
      </c>
      <c r="M8" s="17">
        <f t="shared" si="2"/>
        <v>394</v>
      </c>
      <c r="N8" s="17">
        <f t="shared" si="2"/>
        <v>985</v>
      </c>
      <c r="O8" s="17">
        <f t="shared" si="2"/>
        <v>591</v>
      </c>
      <c r="P8" s="18">
        <f t="shared" si="2"/>
        <v>1576</v>
      </c>
      <c r="Q8" s="19">
        <f t="shared" si="0"/>
        <v>0</v>
      </c>
      <c r="R8" s="19">
        <f t="shared" si="1"/>
        <v>0</v>
      </c>
      <c r="S8" s="8"/>
      <c r="T8" s="8"/>
      <c r="U8" s="8"/>
      <c r="V8" s="8"/>
      <c r="W8" s="8"/>
    </row>
    <row r="9" spans="1:23" ht="18" customHeight="1">
      <c r="A9" s="142"/>
      <c r="B9" s="143"/>
      <c r="C9" s="166" t="s">
        <v>5</v>
      </c>
      <c r="D9" s="167"/>
      <c r="E9" s="167"/>
      <c r="F9" s="20">
        <v>860</v>
      </c>
      <c r="G9" s="20">
        <v>866</v>
      </c>
      <c r="H9" s="21">
        <v>2580</v>
      </c>
      <c r="I9" s="21">
        <v>2580</v>
      </c>
      <c r="J9" s="22">
        <v>2598</v>
      </c>
      <c r="K9" s="22">
        <v>2598</v>
      </c>
      <c r="L9" s="21">
        <v>1720</v>
      </c>
      <c r="M9" s="21">
        <v>1720</v>
      </c>
      <c r="N9" s="21">
        <v>4300</v>
      </c>
      <c r="O9" s="22">
        <f>+K9</f>
        <v>2598</v>
      </c>
      <c r="P9" s="23">
        <f>SUM(N9:O9)</f>
        <v>6898</v>
      </c>
      <c r="Q9" s="19">
        <f t="shared" si="0"/>
        <v>0</v>
      </c>
      <c r="R9" s="19">
        <f t="shared" si="1"/>
        <v>0</v>
      </c>
      <c r="S9" s="8"/>
      <c r="T9" s="8"/>
      <c r="U9" s="8"/>
      <c r="V9" s="8"/>
      <c r="W9" s="8"/>
    </row>
    <row r="10" spans="1:23" ht="18" customHeight="1" thickBot="1">
      <c r="A10" s="142"/>
      <c r="B10" s="143"/>
      <c r="C10" s="192" t="s">
        <v>6</v>
      </c>
      <c r="D10" s="193"/>
      <c r="E10" s="193"/>
      <c r="F10" s="24">
        <v>1464</v>
      </c>
      <c r="G10" s="24">
        <v>1492</v>
      </c>
      <c r="H10" s="25">
        <v>4392</v>
      </c>
      <c r="I10" s="25">
        <v>4392</v>
      </c>
      <c r="J10" s="25">
        <v>4476</v>
      </c>
      <c r="K10" s="25">
        <v>4476</v>
      </c>
      <c r="L10" s="25">
        <v>2928</v>
      </c>
      <c r="M10" s="25">
        <v>2928</v>
      </c>
      <c r="N10" s="11">
        <v>7320</v>
      </c>
      <c r="O10" s="25">
        <v>4476</v>
      </c>
      <c r="P10" s="26">
        <f>SUM(N10:O10)</f>
        <v>11796</v>
      </c>
      <c r="Q10" s="19">
        <f t="shared" si="0"/>
        <v>0</v>
      </c>
      <c r="R10" s="19">
        <f t="shared" si="1"/>
        <v>0</v>
      </c>
      <c r="S10" s="11"/>
      <c r="T10" s="8"/>
      <c r="U10" s="11"/>
      <c r="V10" s="8"/>
      <c r="W10" s="8"/>
    </row>
    <row r="11" spans="1:23" ht="18" customHeight="1" thickBot="1">
      <c r="A11" s="142"/>
      <c r="B11" s="143"/>
      <c r="C11" s="182" t="s">
        <v>24</v>
      </c>
      <c r="D11" s="183"/>
      <c r="E11" s="183"/>
      <c r="F11" s="27">
        <f>SUM(F9:F10)</f>
        <v>2324</v>
      </c>
      <c r="G11" s="27">
        <f aca="true" t="shared" si="3" ref="G11:P11">SUM(G9:G10)</f>
        <v>2358</v>
      </c>
      <c r="H11" s="28">
        <f t="shared" si="3"/>
        <v>6972</v>
      </c>
      <c r="I11" s="17">
        <f t="shared" si="3"/>
        <v>6972</v>
      </c>
      <c r="J11" s="28">
        <f t="shared" si="3"/>
        <v>7074</v>
      </c>
      <c r="K11" s="28">
        <f t="shared" si="3"/>
        <v>7074</v>
      </c>
      <c r="L11" s="28">
        <f t="shared" si="3"/>
        <v>4648</v>
      </c>
      <c r="M11" s="17">
        <f t="shared" si="3"/>
        <v>4648</v>
      </c>
      <c r="N11" s="28">
        <f t="shared" si="3"/>
        <v>11620</v>
      </c>
      <c r="O11" s="28">
        <f t="shared" si="3"/>
        <v>7074</v>
      </c>
      <c r="P11" s="29">
        <f t="shared" si="3"/>
        <v>18694</v>
      </c>
      <c r="Q11" s="19">
        <f t="shared" si="0"/>
        <v>0</v>
      </c>
      <c r="R11" s="19">
        <f t="shared" si="1"/>
        <v>0</v>
      </c>
      <c r="S11" s="11"/>
      <c r="T11" s="8"/>
      <c r="U11" s="8"/>
      <c r="V11" s="8"/>
      <c r="W11" s="8"/>
    </row>
    <row r="12" spans="1:23" ht="18" customHeight="1">
      <c r="A12" s="142"/>
      <c r="B12" s="143"/>
      <c r="C12" s="166" t="s">
        <v>12</v>
      </c>
      <c r="D12" s="167"/>
      <c r="E12" s="167"/>
      <c r="F12" s="20"/>
      <c r="G12" s="30"/>
      <c r="H12" s="21"/>
      <c r="I12" s="22"/>
      <c r="J12" s="21"/>
      <c r="K12" s="21"/>
      <c r="L12" s="21"/>
      <c r="M12" s="22"/>
      <c r="N12" s="21"/>
      <c r="O12" s="21"/>
      <c r="P12" s="31"/>
      <c r="Q12" s="19">
        <f t="shared" si="0"/>
        <v>0</v>
      </c>
      <c r="R12" s="19">
        <f t="shared" si="1"/>
        <v>0</v>
      </c>
      <c r="S12" s="32"/>
      <c r="T12" s="8"/>
      <c r="U12" s="8"/>
      <c r="V12" s="8"/>
      <c r="W12" s="8"/>
    </row>
    <row r="13" spans="1:23" ht="18" customHeight="1">
      <c r="A13" s="33"/>
      <c r="B13" s="34"/>
      <c r="C13" s="64" t="s">
        <v>17</v>
      </c>
      <c r="D13" s="65"/>
      <c r="E13" s="66"/>
      <c r="F13" s="35">
        <v>262</v>
      </c>
      <c r="G13" s="36">
        <f>249*0+257</f>
        <v>257</v>
      </c>
      <c r="H13" s="1">
        <v>786</v>
      </c>
      <c r="I13" s="1">
        <v>786</v>
      </c>
      <c r="J13" s="37">
        <f>747*0+771</f>
        <v>771</v>
      </c>
      <c r="K13" s="37">
        <v>771</v>
      </c>
      <c r="L13" s="1">
        <v>524</v>
      </c>
      <c r="M13" s="1">
        <v>524</v>
      </c>
      <c r="N13" s="1">
        <v>1310</v>
      </c>
      <c r="O13" s="37">
        <f>+K13</f>
        <v>771</v>
      </c>
      <c r="P13" s="38">
        <f>SUM(N13:O13)</f>
        <v>2081</v>
      </c>
      <c r="Q13" s="19">
        <f t="shared" si="0"/>
        <v>0</v>
      </c>
      <c r="R13" s="19">
        <f t="shared" si="1"/>
        <v>0</v>
      </c>
      <c r="S13" s="32"/>
      <c r="T13" s="8"/>
      <c r="U13" s="8"/>
      <c r="V13" s="8"/>
      <c r="W13" s="8"/>
    </row>
    <row r="14" spans="1:23" ht="18" customHeight="1" thickBot="1">
      <c r="A14" s="33"/>
      <c r="B14" s="34"/>
      <c r="C14" s="184" t="s">
        <v>35</v>
      </c>
      <c r="D14" s="185"/>
      <c r="E14" s="186"/>
      <c r="F14" s="24"/>
      <c r="G14" s="39"/>
      <c r="H14" s="25"/>
      <c r="I14" s="40"/>
      <c r="J14" s="40"/>
      <c r="K14" s="25"/>
      <c r="L14" s="25"/>
      <c r="M14" s="25"/>
      <c r="N14" s="40"/>
      <c r="O14" s="25"/>
      <c r="P14" s="41">
        <f>SUM(N14:O14)</f>
        <v>0</v>
      </c>
      <c r="Q14" s="19">
        <f t="shared" si="0"/>
        <v>0</v>
      </c>
      <c r="R14" s="19">
        <f t="shared" si="1"/>
        <v>0</v>
      </c>
      <c r="S14" s="8"/>
      <c r="T14" s="8"/>
      <c r="U14" s="8"/>
      <c r="V14" s="8"/>
      <c r="W14" s="8"/>
    </row>
    <row r="15" spans="1:23" ht="18" customHeight="1" thickBot="1">
      <c r="A15" s="142"/>
      <c r="B15" s="143"/>
      <c r="C15" s="187" t="s">
        <v>24</v>
      </c>
      <c r="D15" s="188"/>
      <c r="E15" s="188"/>
      <c r="F15" s="27">
        <f>SUM(F12:F14)</f>
        <v>262</v>
      </c>
      <c r="G15" s="42">
        <f aca="true" t="shared" si="4" ref="G15:P15">SUM(G12:G14)</f>
        <v>257</v>
      </c>
      <c r="H15" s="28">
        <f t="shared" si="4"/>
        <v>786</v>
      </c>
      <c r="I15" s="28">
        <f t="shared" si="4"/>
        <v>786</v>
      </c>
      <c r="J15" s="17">
        <f t="shared" si="4"/>
        <v>771</v>
      </c>
      <c r="K15" s="17">
        <f t="shared" si="4"/>
        <v>771</v>
      </c>
      <c r="L15" s="28">
        <f t="shared" si="4"/>
        <v>524</v>
      </c>
      <c r="M15" s="28">
        <f t="shared" si="4"/>
        <v>524</v>
      </c>
      <c r="N15" s="28">
        <f t="shared" si="4"/>
        <v>1310</v>
      </c>
      <c r="O15" s="17">
        <f t="shared" si="4"/>
        <v>771</v>
      </c>
      <c r="P15" s="29">
        <f t="shared" si="4"/>
        <v>2081</v>
      </c>
      <c r="Q15" s="19">
        <f t="shared" si="0"/>
        <v>0</v>
      </c>
      <c r="R15" s="19">
        <f t="shared" si="1"/>
        <v>0</v>
      </c>
      <c r="S15" s="43"/>
      <c r="T15" s="8"/>
      <c r="U15" s="8"/>
      <c r="V15" s="8"/>
      <c r="W15" s="8"/>
    </row>
    <row r="16" spans="1:23" ht="18" customHeight="1">
      <c r="A16" s="142"/>
      <c r="B16" s="143"/>
      <c r="C16" s="189" t="s">
        <v>16</v>
      </c>
      <c r="D16" s="190"/>
      <c r="E16" s="191"/>
      <c r="F16" s="44"/>
      <c r="G16" s="45"/>
      <c r="H16" s="46"/>
      <c r="I16" s="47"/>
      <c r="J16" s="46"/>
      <c r="K16" s="46"/>
      <c r="L16" s="46"/>
      <c r="M16" s="47"/>
      <c r="N16" s="46"/>
      <c r="O16" s="46"/>
      <c r="P16" s="48"/>
      <c r="Q16" s="19">
        <f t="shared" si="0"/>
        <v>0</v>
      </c>
      <c r="R16" s="19">
        <f t="shared" si="1"/>
        <v>0</v>
      </c>
      <c r="S16" s="43"/>
      <c r="T16" s="8"/>
      <c r="U16" s="8"/>
      <c r="V16" s="8"/>
      <c r="W16" s="8"/>
    </row>
    <row r="17" spans="1:23" ht="18" customHeight="1">
      <c r="A17" s="142"/>
      <c r="B17" s="143"/>
      <c r="C17" s="49" t="s">
        <v>10</v>
      </c>
      <c r="D17" s="50"/>
      <c r="E17" s="51"/>
      <c r="F17" s="35">
        <v>23</v>
      </c>
      <c r="G17" s="36">
        <v>27</v>
      </c>
      <c r="H17" s="1">
        <v>69</v>
      </c>
      <c r="I17" s="1">
        <v>69</v>
      </c>
      <c r="J17" s="1">
        <v>81</v>
      </c>
      <c r="K17" s="1">
        <v>81</v>
      </c>
      <c r="L17" s="1">
        <v>46</v>
      </c>
      <c r="M17" s="1">
        <v>46</v>
      </c>
      <c r="N17" s="1">
        <v>115</v>
      </c>
      <c r="O17" s="1">
        <f>+K17</f>
        <v>81</v>
      </c>
      <c r="P17" s="38">
        <f>SUM(N17:O17)</f>
        <v>196</v>
      </c>
      <c r="Q17" s="19">
        <f t="shared" si="0"/>
        <v>0</v>
      </c>
      <c r="R17" s="19">
        <f t="shared" si="1"/>
        <v>0</v>
      </c>
      <c r="S17" s="8"/>
      <c r="T17" s="8"/>
      <c r="U17" s="8"/>
      <c r="V17" s="8"/>
      <c r="W17" s="8"/>
    </row>
    <row r="18" spans="1:23" ht="18" customHeight="1">
      <c r="A18" s="33"/>
      <c r="B18" s="34"/>
      <c r="C18" s="176" t="s">
        <v>9</v>
      </c>
      <c r="D18" s="177"/>
      <c r="E18" s="178"/>
      <c r="F18" s="35">
        <v>15</v>
      </c>
      <c r="G18" s="36">
        <v>15</v>
      </c>
      <c r="H18" s="1">
        <v>45</v>
      </c>
      <c r="I18" s="1">
        <v>45</v>
      </c>
      <c r="J18" s="1">
        <v>45</v>
      </c>
      <c r="K18" s="1">
        <v>45</v>
      </c>
      <c r="L18" s="1">
        <v>30</v>
      </c>
      <c r="M18" s="1">
        <v>30</v>
      </c>
      <c r="N18" s="1">
        <v>75</v>
      </c>
      <c r="O18" s="1">
        <v>45</v>
      </c>
      <c r="P18" s="38">
        <f aca="true" t="shared" si="5" ref="P18:P33">SUM(N18:O18)</f>
        <v>120</v>
      </c>
      <c r="Q18" s="19">
        <f t="shared" si="0"/>
        <v>0</v>
      </c>
      <c r="R18" s="19">
        <f t="shared" si="1"/>
        <v>0</v>
      </c>
      <c r="S18" s="8"/>
      <c r="T18" s="8"/>
      <c r="U18" s="8"/>
      <c r="V18" s="8"/>
      <c r="W18" s="8"/>
    </row>
    <row r="19" spans="1:23" ht="18" customHeight="1">
      <c r="A19" s="142"/>
      <c r="B19" s="143"/>
      <c r="C19" s="176" t="s">
        <v>27</v>
      </c>
      <c r="D19" s="177"/>
      <c r="E19" s="178"/>
      <c r="F19" s="35">
        <v>10</v>
      </c>
      <c r="G19" s="36">
        <v>10</v>
      </c>
      <c r="H19" s="37">
        <v>30</v>
      </c>
      <c r="I19" s="37">
        <v>30</v>
      </c>
      <c r="J19" s="1">
        <v>30</v>
      </c>
      <c r="K19" s="37">
        <v>30</v>
      </c>
      <c r="L19" s="1">
        <f>186.7</f>
        <v>186.7</v>
      </c>
      <c r="M19" s="1">
        <f>20+175</f>
        <v>195</v>
      </c>
      <c r="N19" s="37">
        <v>50</v>
      </c>
      <c r="O19" s="37">
        <f>30+175</f>
        <v>205</v>
      </c>
      <c r="P19" s="38">
        <f t="shared" si="5"/>
        <v>255</v>
      </c>
      <c r="Q19" s="19">
        <f t="shared" si="0"/>
        <v>0</v>
      </c>
      <c r="R19" s="19">
        <f t="shared" si="1"/>
        <v>0</v>
      </c>
      <c r="S19" s="8"/>
      <c r="T19" s="8"/>
      <c r="U19" s="8"/>
      <c r="V19" s="8"/>
      <c r="W19" s="8"/>
    </row>
    <row r="20" spans="1:23" ht="18" customHeight="1">
      <c r="A20" s="142"/>
      <c r="B20" s="143"/>
      <c r="C20" s="176" t="s">
        <v>8</v>
      </c>
      <c r="D20" s="177"/>
      <c r="E20" s="178"/>
      <c r="F20" s="35">
        <v>19</v>
      </c>
      <c r="G20" s="36">
        <v>19</v>
      </c>
      <c r="H20" s="1">
        <v>57</v>
      </c>
      <c r="I20" s="1">
        <v>57</v>
      </c>
      <c r="J20" s="1">
        <v>57</v>
      </c>
      <c r="K20" s="1">
        <v>57</v>
      </c>
      <c r="L20" s="1">
        <v>38</v>
      </c>
      <c r="M20" s="1">
        <v>38</v>
      </c>
      <c r="N20" s="1">
        <v>95</v>
      </c>
      <c r="O20" s="1">
        <v>57</v>
      </c>
      <c r="P20" s="38">
        <f t="shared" si="5"/>
        <v>152</v>
      </c>
      <c r="Q20" s="19">
        <f t="shared" si="0"/>
        <v>0</v>
      </c>
      <c r="R20" s="19">
        <f t="shared" si="1"/>
        <v>0</v>
      </c>
      <c r="S20" s="8"/>
      <c r="T20" s="8"/>
      <c r="U20" s="8"/>
      <c r="V20" s="8"/>
      <c r="W20" s="8"/>
    </row>
    <row r="21" spans="1:23" ht="18" customHeight="1">
      <c r="A21" s="33"/>
      <c r="B21" s="34"/>
      <c r="C21" s="176" t="s">
        <v>14</v>
      </c>
      <c r="D21" s="177"/>
      <c r="E21" s="178"/>
      <c r="F21" s="35">
        <v>17</v>
      </c>
      <c r="G21" s="36">
        <f>20*0+17</f>
        <v>17</v>
      </c>
      <c r="H21" s="1">
        <v>51</v>
      </c>
      <c r="I21" s="1">
        <v>51</v>
      </c>
      <c r="J21" s="1">
        <v>60</v>
      </c>
      <c r="K21" s="1">
        <v>51</v>
      </c>
      <c r="L21" s="1">
        <v>34</v>
      </c>
      <c r="M21" s="1">
        <v>34</v>
      </c>
      <c r="N21" s="1">
        <v>85</v>
      </c>
      <c r="O21" s="1">
        <f>+K21</f>
        <v>51</v>
      </c>
      <c r="P21" s="38">
        <f>SUM(N21:O21)</f>
        <v>136</v>
      </c>
      <c r="Q21" s="19">
        <f t="shared" si="0"/>
        <v>0</v>
      </c>
      <c r="R21" s="19">
        <f t="shared" si="1"/>
        <v>0</v>
      </c>
      <c r="S21" s="8"/>
      <c r="T21" s="8"/>
      <c r="U21" s="8"/>
      <c r="V21" s="8"/>
      <c r="W21" s="8"/>
    </row>
    <row r="22" spans="1:23" ht="18" customHeight="1">
      <c r="A22" s="33"/>
      <c r="B22" s="34"/>
      <c r="C22" s="176" t="s">
        <v>28</v>
      </c>
      <c r="D22" s="177"/>
      <c r="E22" s="178"/>
      <c r="F22" s="35">
        <v>15</v>
      </c>
      <c r="G22" s="36">
        <f>10*0+15</f>
        <v>15</v>
      </c>
      <c r="H22" s="1">
        <v>45</v>
      </c>
      <c r="I22" s="1">
        <v>45</v>
      </c>
      <c r="J22" s="1">
        <v>30</v>
      </c>
      <c r="K22" s="1">
        <v>45</v>
      </c>
      <c r="L22" s="1">
        <v>30</v>
      </c>
      <c r="M22" s="1">
        <v>30</v>
      </c>
      <c r="N22" s="1">
        <v>75</v>
      </c>
      <c r="O22" s="1">
        <f>+K22</f>
        <v>45</v>
      </c>
      <c r="P22" s="38">
        <f t="shared" si="5"/>
        <v>120</v>
      </c>
      <c r="Q22" s="19">
        <f t="shared" si="0"/>
        <v>0</v>
      </c>
      <c r="R22" s="19">
        <f t="shared" si="1"/>
        <v>0</v>
      </c>
      <c r="S22" s="8"/>
      <c r="T22" s="8"/>
      <c r="U22" s="8"/>
      <c r="V22" s="8"/>
      <c r="W22" s="8"/>
    </row>
    <row r="23" spans="1:23" ht="18" customHeight="1" thickBot="1">
      <c r="A23" s="33"/>
      <c r="B23" s="34"/>
      <c r="C23" s="176" t="s">
        <v>21</v>
      </c>
      <c r="D23" s="177"/>
      <c r="E23" s="178"/>
      <c r="F23" s="36">
        <v>19</v>
      </c>
      <c r="G23" s="52">
        <v>12</v>
      </c>
      <c r="H23" s="1">
        <v>57</v>
      </c>
      <c r="I23" s="1">
        <v>57</v>
      </c>
      <c r="J23" s="25">
        <v>36</v>
      </c>
      <c r="K23" s="25">
        <v>36</v>
      </c>
      <c r="L23" s="1">
        <v>38</v>
      </c>
      <c r="M23" s="1">
        <v>38</v>
      </c>
      <c r="N23" s="1">
        <v>95</v>
      </c>
      <c r="O23" s="1">
        <f>+K23</f>
        <v>36</v>
      </c>
      <c r="P23" s="38">
        <f t="shared" si="5"/>
        <v>131</v>
      </c>
      <c r="Q23" s="19">
        <f t="shared" si="0"/>
        <v>0</v>
      </c>
      <c r="R23" s="19">
        <f t="shared" si="1"/>
        <v>0</v>
      </c>
      <c r="S23" s="8"/>
      <c r="T23" s="8"/>
      <c r="U23" s="8"/>
      <c r="V23" s="8"/>
      <c r="W23" s="8"/>
    </row>
    <row r="24" spans="1:23" ht="18" customHeight="1" thickBot="1" thickTop="1">
      <c r="A24" s="33"/>
      <c r="B24" s="34"/>
      <c r="C24" s="176" t="s">
        <v>18</v>
      </c>
      <c r="D24" s="177"/>
      <c r="E24" s="178"/>
      <c r="F24" s="35"/>
      <c r="G24" s="36">
        <v>15</v>
      </c>
      <c r="H24" s="1"/>
      <c r="I24" s="97"/>
      <c r="J24" s="99">
        <v>45</v>
      </c>
      <c r="K24" s="100"/>
      <c r="L24" s="98"/>
      <c r="M24" s="1"/>
      <c r="N24" s="1"/>
      <c r="O24" s="1"/>
      <c r="P24" s="53">
        <f t="shared" si="5"/>
        <v>0</v>
      </c>
      <c r="Q24" s="19">
        <f t="shared" si="0"/>
        <v>0</v>
      </c>
      <c r="R24" s="19">
        <f t="shared" si="1"/>
        <v>0</v>
      </c>
      <c r="S24" s="8"/>
      <c r="T24" s="8"/>
      <c r="U24" s="8"/>
      <c r="V24" s="8"/>
      <c r="W24" s="8"/>
    </row>
    <row r="25" spans="1:23" ht="18" customHeight="1" thickTop="1">
      <c r="A25" s="33"/>
      <c r="B25" s="34"/>
      <c r="C25" s="176" t="s">
        <v>23</v>
      </c>
      <c r="D25" s="177"/>
      <c r="E25" s="178"/>
      <c r="F25" s="35"/>
      <c r="G25" s="36"/>
      <c r="H25" s="1"/>
      <c r="I25" s="1"/>
      <c r="J25" s="46"/>
      <c r="K25" s="46"/>
      <c r="L25" s="1"/>
      <c r="M25" s="1"/>
      <c r="N25" s="1"/>
      <c r="O25" s="1"/>
      <c r="P25" s="53">
        <f t="shared" si="5"/>
        <v>0</v>
      </c>
      <c r="Q25" s="19">
        <f t="shared" si="0"/>
        <v>0</v>
      </c>
      <c r="R25" s="19">
        <f t="shared" si="1"/>
        <v>0</v>
      </c>
      <c r="S25" s="8"/>
      <c r="T25" s="8"/>
      <c r="U25" s="54"/>
      <c r="V25" s="8"/>
      <c r="W25" s="8"/>
    </row>
    <row r="26" spans="1:23" ht="18" customHeight="1">
      <c r="A26" s="142"/>
      <c r="B26" s="143"/>
      <c r="C26" s="176" t="s">
        <v>7</v>
      </c>
      <c r="D26" s="177"/>
      <c r="E26" s="178"/>
      <c r="F26" s="35">
        <v>19</v>
      </c>
      <c r="G26" s="36">
        <v>19</v>
      </c>
      <c r="H26" s="37">
        <v>57</v>
      </c>
      <c r="I26" s="37">
        <v>57</v>
      </c>
      <c r="J26" s="1">
        <v>57</v>
      </c>
      <c r="K26" s="37">
        <v>57</v>
      </c>
      <c r="L26" s="1">
        <v>38</v>
      </c>
      <c r="M26" s="37">
        <v>38</v>
      </c>
      <c r="N26" s="37">
        <v>95</v>
      </c>
      <c r="O26" s="55">
        <v>57</v>
      </c>
      <c r="P26" s="53">
        <f t="shared" si="5"/>
        <v>152</v>
      </c>
      <c r="Q26" s="19">
        <f t="shared" si="0"/>
        <v>0</v>
      </c>
      <c r="R26" s="19">
        <f t="shared" si="1"/>
        <v>0</v>
      </c>
      <c r="S26" s="8"/>
      <c r="T26" s="8"/>
      <c r="U26" s="8"/>
      <c r="V26" s="8"/>
      <c r="W26" s="8"/>
    </row>
    <row r="27" spans="1:23" ht="18" customHeight="1">
      <c r="A27" s="33"/>
      <c r="B27" s="34"/>
      <c r="C27" s="176" t="s">
        <v>38</v>
      </c>
      <c r="D27" s="177"/>
      <c r="E27" s="178"/>
      <c r="F27" s="35">
        <v>0</v>
      </c>
      <c r="G27" s="36">
        <v>17</v>
      </c>
      <c r="H27" s="37">
        <v>0</v>
      </c>
      <c r="I27" s="37">
        <v>0</v>
      </c>
      <c r="J27" s="1">
        <v>51</v>
      </c>
      <c r="K27" s="37">
        <v>51</v>
      </c>
      <c r="L27" s="1"/>
      <c r="M27" s="37"/>
      <c r="N27" s="37"/>
      <c r="O27" s="37">
        <f>+K27</f>
        <v>51</v>
      </c>
      <c r="P27" s="53">
        <f>SUM(N27:O27)</f>
        <v>51</v>
      </c>
      <c r="Q27" s="19">
        <f t="shared" si="0"/>
        <v>0</v>
      </c>
      <c r="R27" s="19">
        <f t="shared" si="1"/>
        <v>0</v>
      </c>
      <c r="S27" s="8"/>
      <c r="T27" s="8"/>
      <c r="U27" s="8"/>
      <c r="V27" s="8"/>
      <c r="W27" s="8"/>
    </row>
    <row r="28" spans="1:23" ht="18" customHeight="1">
      <c r="A28" s="33"/>
      <c r="B28" s="34"/>
      <c r="C28" s="176" t="s">
        <v>11</v>
      </c>
      <c r="D28" s="177"/>
      <c r="E28" s="178"/>
      <c r="F28" s="35">
        <v>24</v>
      </c>
      <c r="G28" s="36">
        <v>24</v>
      </c>
      <c r="H28" s="1">
        <v>72</v>
      </c>
      <c r="I28" s="1">
        <v>72</v>
      </c>
      <c r="J28" s="1">
        <v>72</v>
      </c>
      <c r="K28" s="1">
        <v>72</v>
      </c>
      <c r="L28" s="1">
        <v>48</v>
      </c>
      <c r="M28" s="1">
        <v>48</v>
      </c>
      <c r="N28" s="1">
        <v>120</v>
      </c>
      <c r="O28" s="1">
        <v>72</v>
      </c>
      <c r="P28" s="38">
        <f t="shared" si="5"/>
        <v>192</v>
      </c>
      <c r="Q28" s="19">
        <f t="shared" si="0"/>
        <v>0</v>
      </c>
      <c r="R28" s="19">
        <f t="shared" si="1"/>
        <v>0</v>
      </c>
      <c r="S28" s="8"/>
      <c r="T28" s="8"/>
      <c r="U28" s="8"/>
      <c r="V28" s="8"/>
      <c r="W28" s="8"/>
    </row>
    <row r="29" spans="1:23" ht="18" customHeight="1" thickBot="1">
      <c r="A29" s="142"/>
      <c r="B29" s="143"/>
      <c r="C29" s="179" t="s">
        <v>15</v>
      </c>
      <c r="D29" s="180"/>
      <c r="E29" s="181"/>
      <c r="F29" s="56"/>
      <c r="G29" s="57"/>
      <c r="H29" s="58"/>
      <c r="I29" s="59"/>
      <c r="J29" s="58"/>
      <c r="K29" s="59"/>
      <c r="L29" s="58"/>
      <c r="M29" s="59"/>
      <c r="N29" s="59"/>
      <c r="O29" s="59"/>
      <c r="P29" s="53">
        <f t="shared" si="5"/>
        <v>0</v>
      </c>
      <c r="Q29" s="19">
        <f t="shared" si="0"/>
        <v>0</v>
      </c>
      <c r="R29" s="19">
        <f t="shared" si="1"/>
        <v>0</v>
      </c>
      <c r="S29" s="8"/>
      <c r="T29" s="8"/>
      <c r="U29" s="8"/>
      <c r="V29" s="8"/>
      <c r="W29" s="8"/>
    </row>
    <row r="30" spans="1:23" ht="18" customHeight="1" thickBot="1">
      <c r="A30" s="33"/>
      <c r="B30" s="34"/>
      <c r="C30" s="182" t="s">
        <v>24</v>
      </c>
      <c r="D30" s="183"/>
      <c r="E30" s="183"/>
      <c r="F30" s="60">
        <f>SUM(F17:F28)</f>
        <v>161</v>
      </c>
      <c r="G30" s="42">
        <f aca="true" t="shared" si="6" ref="G30:O30">SUM(G17:G29)</f>
        <v>190</v>
      </c>
      <c r="H30" s="28">
        <f t="shared" si="6"/>
        <v>483</v>
      </c>
      <c r="I30" s="17">
        <f t="shared" si="6"/>
        <v>483</v>
      </c>
      <c r="J30" s="85">
        <f t="shared" si="6"/>
        <v>564</v>
      </c>
      <c r="K30" s="83">
        <f t="shared" si="6"/>
        <v>525</v>
      </c>
      <c r="L30" s="28">
        <f t="shared" si="6"/>
        <v>488.7</v>
      </c>
      <c r="M30" s="17">
        <f t="shared" si="6"/>
        <v>497</v>
      </c>
      <c r="N30" s="28">
        <f t="shared" si="6"/>
        <v>805</v>
      </c>
      <c r="O30" s="17">
        <f t="shared" si="6"/>
        <v>700</v>
      </c>
      <c r="P30" s="29">
        <f t="shared" si="5"/>
        <v>1505</v>
      </c>
      <c r="Q30" s="19">
        <f t="shared" si="0"/>
        <v>0</v>
      </c>
      <c r="R30" s="19">
        <f t="shared" si="1"/>
        <v>0</v>
      </c>
      <c r="S30" s="8"/>
      <c r="T30" s="8"/>
      <c r="U30" s="8"/>
      <c r="V30" s="8"/>
      <c r="W30" s="8"/>
    </row>
    <row r="31" spans="1:23" ht="18" customHeight="1" thickBot="1" thickTop="1">
      <c r="A31" s="142"/>
      <c r="B31" s="143"/>
      <c r="C31" s="61" t="s">
        <v>22</v>
      </c>
      <c r="D31" s="62"/>
      <c r="E31" s="63"/>
      <c r="F31" s="35">
        <v>100</v>
      </c>
      <c r="G31" s="36">
        <v>100</v>
      </c>
      <c r="H31" s="1">
        <v>300</v>
      </c>
      <c r="I31" s="97">
        <v>300</v>
      </c>
      <c r="J31" s="99">
        <v>300</v>
      </c>
      <c r="K31" s="100"/>
      <c r="L31" s="98">
        <v>200</v>
      </c>
      <c r="M31" s="1">
        <v>200</v>
      </c>
      <c r="N31" s="1">
        <v>500</v>
      </c>
      <c r="O31" s="1"/>
      <c r="P31" s="38">
        <f t="shared" si="5"/>
        <v>500</v>
      </c>
      <c r="Q31" s="19">
        <f t="shared" si="0"/>
        <v>0</v>
      </c>
      <c r="R31" s="19">
        <f t="shared" si="1"/>
        <v>0</v>
      </c>
      <c r="S31" s="8"/>
      <c r="T31" s="8"/>
      <c r="U31" s="8"/>
      <c r="V31" s="8"/>
      <c r="W31" s="8"/>
    </row>
    <row r="32" spans="1:23" ht="18" customHeight="1" thickBot="1" thickTop="1">
      <c r="A32" s="142"/>
      <c r="B32" s="143"/>
      <c r="C32" s="153" t="s">
        <v>13</v>
      </c>
      <c r="D32" s="154"/>
      <c r="E32" s="155"/>
      <c r="F32" s="35">
        <v>96</v>
      </c>
      <c r="G32" s="35">
        <v>105</v>
      </c>
      <c r="H32" s="37">
        <v>288</v>
      </c>
      <c r="I32" s="101">
        <v>288</v>
      </c>
      <c r="J32" s="103">
        <v>315</v>
      </c>
      <c r="K32" s="104"/>
      <c r="L32" s="102">
        <v>192</v>
      </c>
      <c r="M32" s="37">
        <v>192</v>
      </c>
      <c r="N32" s="1">
        <v>480</v>
      </c>
      <c r="O32" s="59"/>
      <c r="P32" s="53">
        <f t="shared" si="5"/>
        <v>480</v>
      </c>
      <c r="Q32" s="19">
        <f t="shared" si="0"/>
        <v>0</v>
      </c>
      <c r="R32" s="19">
        <f t="shared" si="1"/>
        <v>0</v>
      </c>
      <c r="S32" s="32"/>
      <c r="T32" s="67"/>
      <c r="U32" s="8"/>
      <c r="V32" s="8"/>
      <c r="W32" s="8"/>
    </row>
    <row r="33" spans="1:23" ht="18" customHeight="1" thickBot="1" thickTop="1">
      <c r="A33" s="164"/>
      <c r="B33" s="165"/>
      <c r="C33" s="171" t="s">
        <v>20</v>
      </c>
      <c r="D33" s="172"/>
      <c r="E33" s="173"/>
      <c r="F33" s="68">
        <v>484</v>
      </c>
      <c r="G33" s="69">
        <v>508</v>
      </c>
      <c r="H33" s="58">
        <v>1452</v>
      </c>
      <c r="I33" s="58">
        <v>1452</v>
      </c>
      <c r="J33" s="92">
        <v>1524</v>
      </c>
      <c r="K33" s="92">
        <v>1524</v>
      </c>
      <c r="L33" s="58">
        <v>968</v>
      </c>
      <c r="M33" s="58">
        <v>968</v>
      </c>
      <c r="N33" s="58">
        <v>2420</v>
      </c>
      <c r="O33" s="58">
        <f>+K33</f>
        <v>1524</v>
      </c>
      <c r="P33" s="70">
        <f t="shared" si="5"/>
        <v>3944</v>
      </c>
      <c r="Q33" s="19">
        <f t="shared" si="0"/>
        <v>0</v>
      </c>
      <c r="R33" s="19">
        <f t="shared" si="1"/>
        <v>0</v>
      </c>
      <c r="S33" s="8"/>
      <c r="T33" s="8"/>
      <c r="U33" s="8"/>
      <c r="V33" s="8"/>
      <c r="W33" s="8"/>
    </row>
    <row r="34" spans="1:23" ht="18" customHeight="1" thickBot="1">
      <c r="A34" s="164"/>
      <c r="B34" s="165"/>
      <c r="C34" s="174" t="s">
        <v>24</v>
      </c>
      <c r="D34" s="175"/>
      <c r="E34" s="175"/>
      <c r="F34" s="44">
        <f>SUM(F31:F33)</f>
        <v>680</v>
      </c>
      <c r="G34" s="45">
        <f>SUM(G31:G33)</f>
        <v>713</v>
      </c>
      <c r="H34" s="46">
        <f aca="true" t="shared" si="7" ref="H34:P34">SUM(H31:H33)</f>
        <v>2040</v>
      </c>
      <c r="I34" s="46">
        <f t="shared" si="7"/>
        <v>2040</v>
      </c>
      <c r="J34" s="46">
        <f t="shared" si="7"/>
        <v>2139</v>
      </c>
      <c r="K34" s="46">
        <f t="shared" si="7"/>
        <v>1524</v>
      </c>
      <c r="L34" s="46">
        <f t="shared" si="7"/>
        <v>1360</v>
      </c>
      <c r="M34" s="46">
        <f t="shared" si="7"/>
        <v>1360</v>
      </c>
      <c r="N34" s="46">
        <f t="shared" si="7"/>
        <v>3400</v>
      </c>
      <c r="O34" s="28">
        <f t="shared" si="7"/>
        <v>1524</v>
      </c>
      <c r="P34" s="29">
        <f t="shared" si="7"/>
        <v>4924</v>
      </c>
      <c r="Q34" s="19">
        <f t="shared" si="0"/>
        <v>0</v>
      </c>
      <c r="R34" s="19">
        <f t="shared" si="1"/>
        <v>0</v>
      </c>
      <c r="S34" s="8"/>
      <c r="T34" s="8"/>
      <c r="U34" s="8"/>
      <c r="V34" s="8"/>
      <c r="W34" s="8"/>
    </row>
    <row r="35" spans="3:23" ht="18" customHeight="1" thickBot="1">
      <c r="C35" s="161" t="s">
        <v>19</v>
      </c>
      <c r="D35" s="162"/>
      <c r="E35" s="163"/>
      <c r="F35" s="27">
        <f aca="true" t="shared" si="8" ref="F35:O35">SUM(F8+F11+F15+F30+F34)</f>
        <v>3624</v>
      </c>
      <c r="G35" s="27">
        <f t="shared" si="8"/>
        <v>3715</v>
      </c>
      <c r="H35" s="28">
        <f t="shared" si="8"/>
        <v>10872</v>
      </c>
      <c r="I35" s="71">
        <f t="shared" si="8"/>
        <v>10872</v>
      </c>
      <c r="J35" s="28">
        <f t="shared" si="8"/>
        <v>11139</v>
      </c>
      <c r="K35" s="71">
        <f t="shared" si="8"/>
        <v>10485</v>
      </c>
      <c r="L35" s="28">
        <f t="shared" si="8"/>
        <v>7414.7</v>
      </c>
      <c r="M35" s="71">
        <f t="shared" si="8"/>
        <v>7423</v>
      </c>
      <c r="N35" s="28">
        <f t="shared" si="8"/>
        <v>18120</v>
      </c>
      <c r="O35" s="72">
        <f t="shared" si="8"/>
        <v>10660</v>
      </c>
      <c r="P35" s="73">
        <f>SUM(N35+O35)</f>
        <v>28780</v>
      </c>
      <c r="Q35" s="19">
        <f t="shared" si="0"/>
        <v>0</v>
      </c>
      <c r="R35" s="19">
        <f t="shared" si="1"/>
        <v>0</v>
      </c>
      <c r="S35" s="8"/>
      <c r="T35" s="8"/>
      <c r="U35" s="8"/>
      <c r="V35" s="8"/>
      <c r="W35" s="8"/>
    </row>
    <row r="36" spans="4:23" ht="18" customHeight="1">
      <c r="D36" s="8"/>
      <c r="E36" s="8"/>
      <c r="F36" s="8"/>
      <c r="G36" s="8"/>
      <c r="H36" s="8"/>
      <c r="I36" s="8"/>
      <c r="J36" s="8"/>
      <c r="K36" s="74">
        <f>+I35+K35</f>
        <v>21357</v>
      </c>
      <c r="L36" s="8"/>
      <c r="M36" s="8"/>
      <c r="N36" s="8"/>
      <c r="O36" s="8"/>
      <c r="P36" s="8"/>
      <c r="R36" s="8"/>
      <c r="S36" s="8"/>
      <c r="T36" s="8"/>
      <c r="U36" s="8"/>
      <c r="V36" s="8"/>
      <c r="W36" s="8"/>
    </row>
    <row r="37" spans="3:16" s="75" customFormat="1" ht="15.75" thickBot="1">
      <c r="C37" s="75" t="s">
        <v>41</v>
      </c>
      <c r="D37" s="8"/>
      <c r="E37" s="8"/>
      <c r="F37" s="8"/>
      <c r="G37" s="8"/>
      <c r="H37" s="8"/>
      <c r="I37" s="76"/>
      <c r="J37" s="8"/>
      <c r="K37" s="76"/>
      <c r="L37" s="8"/>
      <c r="M37" s="77"/>
      <c r="N37" s="8"/>
      <c r="O37" s="8"/>
      <c r="P37" s="8"/>
    </row>
    <row r="38" spans="1:23" s="75" customFormat="1" ht="15.75" customHeight="1">
      <c r="A38" s="164"/>
      <c r="B38" s="165"/>
      <c r="C38" s="166" t="s">
        <v>25</v>
      </c>
      <c r="D38" s="167"/>
      <c r="E38" s="167"/>
      <c r="F38" s="167" t="s">
        <v>1</v>
      </c>
      <c r="G38" s="167"/>
      <c r="H38" s="168" t="s">
        <v>42</v>
      </c>
      <c r="I38" s="169"/>
      <c r="J38" s="169"/>
      <c r="K38" s="170"/>
      <c r="L38" s="9" t="s">
        <v>4</v>
      </c>
      <c r="M38" s="9" t="s">
        <v>4</v>
      </c>
      <c r="N38" s="167" t="s">
        <v>31</v>
      </c>
      <c r="O38" s="168"/>
      <c r="P38" s="10" t="s">
        <v>19</v>
      </c>
      <c r="Q38" s="8"/>
      <c r="R38" s="8"/>
      <c r="S38" s="8"/>
      <c r="T38" s="8"/>
      <c r="U38" s="8"/>
      <c r="V38" s="8"/>
      <c r="W38" s="11"/>
    </row>
    <row r="39" spans="1:23" s="75" customFormat="1" ht="18" customHeight="1" thickBot="1">
      <c r="A39" s="8"/>
      <c r="B39" s="12"/>
      <c r="C39" s="159" t="s">
        <v>0</v>
      </c>
      <c r="D39" s="160"/>
      <c r="E39" s="160"/>
      <c r="F39" s="13" t="s">
        <v>2</v>
      </c>
      <c r="G39" s="13" t="s">
        <v>3</v>
      </c>
      <c r="H39" s="13" t="s">
        <v>2</v>
      </c>
      <c r="I39" s="13" t="s">
        <v>32</v>
      </c>
      <c r="J39" s="13" t="s">
        <v>3</v>
      </c>
      <c r="K39" s="14" t="s">
        <v>32</v>
      </c>
      <c r="L39" s="13" t="s">
        <v>33</v>
      </c>
      <c r="M39" s="13" t="s">
        <v>32</v>
      </c>
      <c r="N39" s="13" t="s">
        <v>2</v>
      </c>
      <c r="O39" s="13" t="s">
        <v>3</v>
      </c>
      <c r="P39" s="15" t="s">
        <v>43</v>
      </c>
      <c r="Q39" s="8"/>
      <c r="R39" s="8"/>
      <c r="S39" s="8"/>
      <c r="T39" s="8"/>
      <c r="U39" s="8"/>
      <c r="V39" s="8"/>
      <c r="W39" s="8"/>
    </row>
    <row r="40" spans="1:23" ht="18" customHeight="1" thickBot="1">
      <c r="A40" s="142"/>
      <c r="B40" s="143"/>
      <c r="C40" s="153" t="s">
        <v>44</v>
      </c>
      <c r="D40" s="154"/>
      <c r="E40" s="155">
        <v>43324</v>
      </c>
      <c r="F40" s="35"/>
      <c r="G40" s="35"/>
      <c r="H40" s="37"/>
      <c r="I40" s="37"/>
      <c r="J40" s="37">
        <v>18</v>
      </c>
      <c r="K40" s="59">
        <v>18</v>
      </c>
      <c r="L40" s="37"/>
      <c r="M40" s="37"/>
      <c r="N40" s="1"/>
      <c r="O40" s="59"/>
      <c r="P40" s="53">
        <f>+I40+K40+M40</f>
        <v>18</v>
      </c>
      <c r="Q40" s="19"/>
      <c r="R40" s="19"/>
      <c r="S40" s="32"/>
      <c r="T40" s="67"/>
      <c r="U40" s="8"/>
      <c r="V40" s="8"/>
      <c r="W40" s="8"/>
    </row>
    <row r="41" spans="1:23" ht="18" customHeight="1" thickBot="1">
      <c r="A41" s="142"/>
      <c r="B41" s="143"/>
      <c r="C41" s="153" t="s">
        <v>45</v>
      </c>
      <c r="D41" s="154"/>
      <c r="E41" s="155">
        <v>43363</v>
      </c>
      <c r="F41" s="35"/>
      <c r="G41" s="35"/>
      <c r="H41" s="37">
        <v>309</v>
      </c>
      <c r="I41" s="37">
        <f>327-18</f>
        <v>309</v>
      </c>
      <c r="J41" s="37"/>
      <c r="K41" s="59"/>
      <c r="L41" s="37"/>
      <c r="M41" s="37"/>
      <c r="N41" s="1"/>
      <c r="O41" s="59"/>
      <c r="P41" s="53">
        <f aca="true" t="shared" si="9" ref="P41:P48">+I41+K41+M41</f>
        <v>309</v>
      </c>
      <c r="Q41" s="19"/>
      <c r="R41" s="19"/>
      <c r="S41" s="32"/>
      <c r="T41" s="67"/>
      <c r="U41" s="8"/>
      <c r="V41" s="8"/>
      <c r="W41" s="8"/>
    </row>
    <row r="42" spans="1:23" ht="18" customHeight="1" thickBot="1">
      <c r="A42" s="142"/>
      <c r="B42" s="143"/>
      <c r="C42" s="153" t="s">
        <v>45</v>
      </c>
      <c r="D42" s="154"/>
      <c r="E42" s="155">
        <v>43442</v>
      </c>
      <c r="F42" s="35"/>
      <c r="G42" s="35"/>
      <c r="H42" s="37"/>
      <c r="I42" s="37"/>
      <c r="J42" s="37">
        <v>327</v>
      </c>
      <c r="K42" s="59">
        <v>327</v>
      </c>
      <c r="L42" s="37"/>
      <c r="M42" s="37"/>
      <c r="N42" s="1"/>
      <c r="O42" s="59"/>
      <c r="P42" s="53">
        <f>+I42+K42+M42</f>
        <v>327</v>
      </c>
      <c r="Q42" s="19"/>
      <c r="R42" s="19"/>
      <c r="S42" s="32"/>
      <c r="T42" s="67"/>
      <c r="U42" s="8"/>
      <c r="V42" s="8"/>
      <c r="W42" s="8"/>
    </row>
    <row r="43" spans="1:23" ht="18" customHeight="1" thickBot="1">
      <c r="A43" s="142"/>
      <c r="B43" s="143"/>
      <c r="C43" s="153" t="s">
        <v>45</v>
      </c>
      <c r="D43" s="154"/>
      <c r="E43" s="155">
        <v>43363</v>
      </c>
      <c r="F43" s="35"/>
      <c r="G43" s="35"/>
      <c r="H43" s="37"/>
      <c r="I43" s="37"/>
      <c r="J43" s="37"/>
      <c r="K43" s="59"/>
      <c r="L43" s="37">
        <v>206</v>
      </c>
      <c r="M43" s="37">
        <f>188+18</f>
        <v>206</v>
      </c>
      <c r="N43" s="1"/>
      <c r="O43" s="59"/>
      <c r="P43" s="53">
        <f>+I43+K43+M43</f>
        <v>206</v>
      </c>
      <c r="Q43" s="19"/>
      <c r="R43" s="19"/>
      <c r="S43" s="32"/>
      <c r="T43" s="67"/>
      <c r="U43" s="8"/>
      <c r="V43" s="8"/>
      <c r="W43" s="8"/>
    </row>
    <row r="44" spans="1:23" ht="18" customHeight="1" thickBot="1">
      <c r="A44" s="142"/>
      <c r="B44" s="143"/>
      <c r="C44" s="153" t="s">
        <v>46</v>
      </c>
      <c r="D44" s="154"/>
      <c r="E44" s="155">
        <v>43324</v>
      </c>
      <c r="F44" s="35"/>
      <c r="G44" s="35"/>
      <c r="H44" s="37"/>
      <c r="I44" s="37"/>
      <c r="J44" s="37"/>
      <c r="K44" s="59">
        <f>81</f>
        <v>81</v>
      </c>
      <c r="L44" s="37"/>
      <c r="M44" s="37"/>
      <c r="N44" s="1"/>
      <c r="O44" s="59"/>
      <c r="P44" s="53">
        <f t="shared" si="9"/>
        <v>81</v>
      </c>
      <c r="Q44" s="19"/>
      <c r="R44" s="19"/>
      <c r="S44" s="32"/>
      <c r="T44" s="67"/>
      <c r="U44" s="8"/>
      <c r="V44" s="8"/>
      <c r="W44" s="8"/>
    </row>
    <row r="45" spans="1:23" ht="18" customHeight="1" thickBot="1">
      <c r="A45" s="142"/>
      <c r="B45" s="143"/>
      <c r="C45" s="153" t="s">
        <v>49</v>
      </c>
      <c r="D45" s="154"/>
      <c r="E45" s="155">
        <v>43284</v>
      </c>
      <c r="F45" s="35"/>
      <c r="G45" s="35"/>
      <c r="H45" s="37"/>
      <c r="I45" s="37"/>
      <c r="J45" s="37"/>
      <c r="K45" s="59">
        <v>57.7</v>
      </c>
      <c r="L45" s="37"/>
      <c r="M45" s="37"/>
      <c r="N45" s="1"/>
      <c r="O45" s="59"/>
      <c r="P45" s="53">
        <f t="shared" si="9"/>
        <v>57.7</v>
      </c>
      <c r="Q45" s="19"/>
      <c r="R45" s="19"/>
      <c r="S45" s="32"/>
      <c r="T45" s="67"/>
      <c r="U45" s="8"/>
      <c r="V45" s="8"/>
      <c r="W45" s="8"/>
    </row>
    <row r="46" spans="1:23" ht="18" customHeight="1" thickBot="1">
      <c r="A46" s="142"/>
      <c r="B46" s="143"/>
      <c r="C46" s="153" t="s">
        <v>50</v>
      </c>
      <c r="D46" s="154"/>
      <c r="E46" s="155"/>
      <c r="F46" s="35"/>
      <c r="G46" s="35"/>
      <c r="H46" s="37">
        <v>60</v>
      </c>
      <c r="I46" s="37"/>
      <c r="J46" s="37">
        <v>60</v>
      </c>
      <c r="K46" s="59"/>
      <c r="L46" s="37">
        <v>40</v>
      </c>
      <c r="M46" s="37"/>
      <c r="N46" s="1"/>
      <c r="O46" s="59"/>
      <c r="P46" s="53">
        <f>+I46+K46+M46</f>
        <v>0</v>
      </c>
      <c r="Q46" s="19"/>
      <c r="R46" s="19"/>
      <c r="S46" s="32"/>
      <c r="T46" s="67"/>
      <c r="U46" s="8"/>
      <c r="V46" s="8"/>
      <c r="W46" s="8"/>
    </row>
    <row r="47" spans="1:23" ht="18" customHeight="1" thickBot="1">
      <c r="A47" s="142"/>
      <c r="B47" s="143"/>
      <c r="C47" s="153" t="s">
        <v>51</v>
      </c>
      <c r="D47" s="154"/>
      <c r="E47" s="155"/>
      <c r="F47" s="35"/>
      <c r="G47" s="35"/>
      <c r="H47" s="37">
        <v>45</v>
      </c>
      <c r="I47" s="37"/>
      <c r="J47" s="37">
        <v>45</v>
      </c>
      <c r="K47" s="59"/>
      <c r="L47" s="37">
        <v>30</v>
      </c>
      <c r="M47" s="37"/>
      <c r="N47" s="1"/>
      <c r="O47" s="59"/>
      <c r="P47" s="53">
        <f>+I47+K47+M47</f>
        <v>0</v>
      </c>
      <c r="Q47" s="19"/>
      <c r="R47" s="19"/>
      <c r="S47" s="32"/>
      <c r="T47" s="67"/>
      <c r="U47" s="8"/>
      <c r="V47" s="8"/>
      <c r="W47" s="8"/>
    </row>
    <row r="48" spans="1:23" ht="18" customHeight="1" thickBot="1">
      <c r="A48" s="142"/>
      <c r="B48" s="143"/>
      <c r="C48" s="156"/>
      <c r="D48" s="157"/>
      <c r="E48" s="158"/>
      <c r="F48" s="24"/>
      <c r="G48" s="24"/>
      <c r="H48" s="40"/>
      <c r="I48" s="40"/>
      <c r="J48" s="40"/>
      <c r="K48" s="78"/>
      <c r="L48" s="40"/>
      <c r="M48" s="40"/>
      <c r="N48" s="25"/>
      <c r="O48" s="78"/>
      <c r="P48" s="79">
        <f t="shared" si="9"/>
        <v>0</v>
      </c>
      <c r="Q48" s="19"/>
      <c r="R48" s="19"/>
      <c r="S48" s="32"/>
      <c r="T48" s="67"/>
      <c r="U48" s="8"/>
      <c r="V48" s="8"/>
      <c r="W48" s="8"/>
    </row>
    <row r="49" spans="1:23" ht="18" customHeight="1" thickBot="1">
      <c r="A49" s="142"/>
      <c r="B49" s="143"/>
      <c r="C49" s="144" t="s">
        <v>47</v>
      </c>
      <c r="D49" s="145"/>
      <c r="E49" s="146"/>
      <c r="F49" s="27"/>
      <c r="G49" s="27"/>
      <c r="H49" s="17">
        <f aca="true" t="shared" si="10" ref="H49:M49">SUM(H40:H48)</f>
        <v>414</v>
      </c>
      <c r="I49" s="17">
        <f t="shared" si="10"/>
        <v>309</v>
      </c>
      <c r="J49" s="17">
        <f t="shared" si="10"/>
        <v>450</v>
      </c>
      <c r="K49" s="80">
        <f t="shared" si="10"/>
        <v>483.7</v>
      </c>
      <c r="L49" s="17">
        <f t="shared" si="10"/>
        <v>276</v>
      </c>
      <c r="M49" s="17">
        <f t="shared" si="10"/>
        <v>206</v>
      </c>
      <c r="N49" s="28"/>
      <c r="O49" s="80"/>
      <c r="P49" s="81">
        <f>SUM(P40:P48)</f>
        <v>998.7</v>
      </c>
      <c r="Q49" s="19"/>
      <c r="R49" s="19"/>
      <c r="S49" s="32"/>
      <c r="T49" s="67"/>
      <c r="U49" s="8"/>
      <c r="V49" s="8"/>
      <c r="W49" s="8"/>
    </row>
    <row r="50" spans="1:23" s="91" customFormat="1" ht="18" customHeight="1">
      <c r="A50" s="206"/>
      <c r="B50" s="143"/>
      <c r="C50" s="147" t="s">
        <v>48</v>
      </c>
      <c r="D50" s="148"/>
      <c r="E50" s="149"/>
      <c r="F50" s="82"/>
      <c r="G50" s="82"/>
      <c r="H50" s="83"/>
      <c r="I50" s="83">
        <f>+I35+I49</f>
        <v>11181</v>
      </c>
      <c r="J50" s="83"/>
      <c r="K50" s="84">
        <f>+K35+K49</f>
        <v>10968.7</v>
      </c>
      <c r="L50" s="83"/>
      <c r="M50" s="83">
        <f>+M35+M49</f>
        <v>7629</v>
      </c>
      <c r="N50" s="85"/>
      <c r="O50" s="84"/>
      <c r="P50" s="86">
        <f>+P35+P49</f>
        <v>29778.7</v>
      </c>
      <c r="Q50" s="87"/>
      <c r="R50" s="87"/>
      <c r="S50" s="88"/>
      <c r="T50" s="89"/>
      <c r="U50" s="90"/>
      <c r="V50" s="90"/>
      <c r="W50" s="90"/>
    </row>
    <row r="51" spans="1:23" s="91" customFormat="1" ht="18" customHeight="1" thickBot="1">
      <c r="A51" s="206"/>
      <c r="B51" s="143"/>
      <c r="C51" s="150"/>
      <c r="D51" s="151"/>
      <c r="E51" s="152"/>
      <c r="F51" s="60"/>
      <c r="G51" s="60"/>
      <c r="H51" s="92"/>
      <c r="I51" s="92"/>
      <c r="J51" s="92"/>
      <c r="K51" s="93">
        <f>+I50+K50</f>
        <v>22149.7</v>
      </c>
      <c r="L51" s="92"/>
      <c r="M51" s="92"/>
      <c r="N51" s="72"/>
      <c r="O51" s="93"/>
      <c r="P51" s="73"/>
      <c r="Q51" s="87"/>
      <c r="R51" s="87"/>
      <c r="S51" s="88"/>
      <c r="T51" s="94"/>
      <c r="U51" s="90"/>
      <c r="V51" s="90"/>
      <c r="W51" s="90"/>
    </row>
    <row r="52" s="75" customFormat="1" ht="13.5"/>
    <row r="53" s="75" customFormat="1" ht="13.5">
      <c r="K53" s="95">
        <v>22149.7</v>
      </c>
    </row>
    <row r="54" s="75" customFormat="1" ht="13.5">
      <c r="K54" s="96">
        <f>+K51-K53</f>
        <v>0</v>
      </c>
    </row>
    <row r="55" s="75" customFormat="1" ht="13.5"/>
    <row r="56" s="75" customFormat="1" ht="13.5"/>
    <row r="57" s="75" customFormat="1" ht="13.5"/>
    <row r="58" s="75" customFormat="1" ht="13.5"/>
    <row r="59" s="75" customFormat="1" ht="13.5"/>
    <row r="60" s="75" customFormat="1" ht="13.5"/>
    <row r="61" s="75" customFormat="1" ht="13.5"/>
    <row r="62" s="75" customFormat="1" ht="13.5"/>
    <row r="63" s="75" customFormat="1" ht="13.5"/>
    <row r="64" s="75" customFormat="1" ht="13.5"/>
    <row r="65" s="75" customFormat="1" ht="13.5"/>
    <row r="66" s="75" customFormat="1" ht="13.5"/>
    <row r="67" s="75" customFormat="1" ht="13.5"/>
    <row r="68" s="75" customFormat="1" ht="13.5"/>
    <row r="69" s="75" customFormat="1" ht="13.5"/>
    <row r="70" s="75" customFormat="1" ht="13.5"/>
    <row r="71" s="75" customFormat="1" ht="13.5"/>
    <row r="72" s="75" customFormat="1" ht="13.5"/>
  </sheetData>
  <sheetProtection/>
  <mergeCells count="82">
    <mergeCell ref="A49:B49"/>
    <mergeCell ref="C49:E49"/>
    <mergeCell ref="A50:B50"/>
    <mergeCell ref="C50:E50"/>
    <mergeCell ref="A51:B51"/>
    <mergeCell ref="C51:E51"/>
    <mergeCell ref="A46:B46"/>
    <mergeCell ref="C46:E46"/>
    <mergeCell ref="A47:B47"/>
    <mergeCell ref="C47:E47"/>
    <mergeCell ref="A48:B48"/>
    <mergeCell ref="C48:E48"/>
    <mergeCell ref="A43:B43"/>
    <mergeCell ref="C43:E43"/>
    <mergeCell ref="A44:B44"/>
    <mergeCell ref="C44:E44"/>
    <mergeCell ref="A45:B45"/>
    <mergeCell ref="C45:E45"/>
    <mergeCell ref="C39:E39"/>
    <mergeCell ref="A40:B40"/>
    <mergeCell ref="C40:E40"/>
    <mergeCell ref="A41:B41"/>
    <mergeCell ref="C41:E41"/>
    <mergeCell ref="A42:B42"/>
    <mergeCell ref="C42:E42"/>
    <mergeCell ref="C35:E35"/>
    <mergeCell ref="A38:B38"/>
    <mergeCell ref="C38:E38"/>
    <mergeCell ref="F38:G38"/>
    <mergeCell ref="H38:K38"/>
    <mergeCell ref="N38:O38"/>
    <mergeCell ref="A32:B32"/>
    <mergeCell ref="C32:E32"/>
    <mergeCell ref="A33:B33"/>
    <mergeCell ref="C33:E33"/>
    <mergeCell ref="A34:B34"/>
    <mergeCell ref="C34:E34"/>
    <mergeCell ref="C27:E27"/>
    <mergeCell ref="C28:E28"/>
    <mergeCell ref="A29:B29"/>
    <mergeCell ref="C29:E29"/>
    <mergeCell ref="C30:E30"/>
    <mergeCell ref="A31:B31"/>
    <mergeCell ref="C22:E22"/>
    <mergeCell ref="C23:E23"/>
    <mergeCell ref="C24:E24"/>
    <mergeCell ref="C25:E25"/>
    <mergeCell ref="A26:B26"/>
    <mergeCell ref="C26:E26"/>
    <mergeCell ref="C18:E18"/>
    <mergeCell ref="A19:B19"/>
    <mergeCell ref="C19:E19"/>
    <mergeCell ref="A20:B20"/>
    <mergeCell ref="C20:E20"/>
    <mergeCell ref="C21:E21"/>
    <mergeCell ref="C14:E14"/>
    <mergeCell ref="A15:B15"/>
    <mergeCell ref="C15:E15"/>
    <mergeCell ref="A16:B16"/>
    <mergeCell ref="C16:E16"/>
    <mergeCell ref="A17:B17"/>
    <mergeCell ref="A10:B10"/>
    <mergeCell ref="C10:E10"/>
    <mergeCell ref="A11:B11"/>
    <mergeCell ref="C11:E11"/>
    <mergeCell ref="A12:B12"/>
    <mergeCell ref="C12:E12"/>
    <mergeCell ref="C6:E6"/>
    <mergeCell ref="C7:E7"/>
    <mergeCell ref="A8:B8"/>
    <mergeCell ref="C8:E8"/>
    <mergeCell ref="A9:B9"/>
    <mergeCell ref="C9:E9"/>
    <mergeCell ref="C1:P1"/>
    <mergeCell ref="C3:O3"/>
    <mergeCell ref="A4:B4"/>
    <mergeCell ref="C4:O4"/>
    <mergeCell ref="A5:B5"/>
    <mergeCell ref="C5:E5"/>
    <mergeCell ref="F5:G5"/>
    <mergeCell ref="H5:K5"/>
    <mergeCell ref="N5:O5"/>
  </mergeCells>
  <printOptions/>
  <pageMargins left="0.2362204724409449" right="0" top="0.2362204724409449" bottom="0.2362204724409449" header="0" footer="0"/>
  <pageSetup fitToWidth="0" fitToHeight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田中博之</cp:lastModifiedBy>
  <cp:lastPrinted>2020-02-09T13:37:28Z</cp:lastPrinted>
  <dcterms:created xsi:type="dcterms:W3CDTF">2012-09-06T09:04:32Z</dcterms:created>
  <dcterms:modified xsi:type="dcterms:W3CDTF">2020-02-09T14:36:02Z</dcterms:modified>
  <cp:category/>
  <cp:version/>
  <cp:contentType/>
  <cp:contentStatus/>
</cp:coreProperties>
</file>